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ämäTyökirja" hidePivotFieldList="1"/>
  <mc:AlternateContent xmlns:mc="http://schemas.openxmlformats.org/markup-compatibility/2006">
    <mc:Choice Requires="x15">
      <x15ac:absPath xmlns:x15ac="http://schemas.microsoft.com/office/spreadsheetml/2010/11/ac" url="C:\Users\OlliPakonen\Desktop\Valtakunnansarjat\"/>
    </mc:Choice>
  </mc:AlternateContent>
  <xr:revisionPtr revIDLastSave="0" documentId="8_{D7A8A26D-00CA-4F9B-9892-A16F0A19F7D5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Tulokset-finaali" sheetId="23" r:id="rId1"/>
    <sheet name="Finaali" sheetId="24" r:id="rId2"/>
    <sheet name="HK-finaali" sheetId="25" r:id="rId3"/>
    <sheet name="Pelaajat-finaali" sheetId="22" r:id="rId4"/>
    <sheet name="HK-välitaulu" sheetId="6" r:id="rId5"/>
  </sheets>
  <externalReferences>
    <externalReference r:id="rId6"/>
  </externalReferences>
  <definedNames>
    <definedName name="Joukkue01_5">'Pelaajat-finaali'!$A$10:$A$24</definedName>
    <definedName name="Joukkue02_5">'Pelaajat-finaali'!$C$10:$C$24</definedName>
    <definedName name="Joukkue03_5">'Pelaajat-finaali'!$E$10:$E$24</definedName>
    <definedName name="_xlnm.Print_Area" localSheetId="0">'Tulokset-finaali'!$1:$24</definedName>
  </definedNames>
  <calcPr calcId="191029"/>
  <pivotCaches>
    <pivotCache cacheId="6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6" l="1"/>
  <c r="E3" i="22"/>
  <c r="B3" i="25"/>
  <c r="E3" i="24"/>
  <c r="M11" i="23" l="1"/>
  <c r="Q11" i="23"/>
  <c r="A9" i="22"/>
  <c r="E9" i="22"/>
  <c r="C9" i="22"/>
  <c r="A24" i="6" l="1"/>
  <c r="A21" i="6"/>
  <c r="A20" i="6"/>
  <c r="A18" i="6"/>
  <c r="A17" i="6"/>
  <c r="A15" i="6"/>
  <c r="A12" i="6"/>
  <c r="A33" i="6"/>
  <c r="A32" i="6"/>
  <c r="A30" i="6"/>
  <c r="A29" i="6"/>
  <c r="A27" i="6"/>
  <c r="B33" i="6" l="1"/>
  <c r="B32" i="6"/>
  <c r="B30" i="6"/>
  <c r="B29" i="6"/>
  <c r="B27" i="6"/>
  <c r="B24" i="6"/>
  <c r="B21" i="6"/>
  <c r="B20" i="6"/>
  <c r="B18" i="6"/>
  <c r="B17" i="6"/>
  <c r="B15" i="6"/>
  <c r="B12" i="6"/>
  <c r="G3" i="24"/>
  <c r="A3" i="6"/>
  <c r="A3" i="22"/>
  <c r="A3" i="25"/>
  <c r="A3" i="24"/>
  <c r="U21" i="23"/>
  <c r="R21" i="23"/>
  <c r="Q19" i="23"/>
  <c r="M19" i="23"/>
  <c r="H19" i="23"/>
  <c r="D19" i="23"/>
  <c r="H11" i="23"/>
  <c r="D11" i="23"/>
  <c r="P21" i="23"/>
  <c r="Q20" i="23"/>
  <c r="Q18" i="23"/>
  <c r="P12" i="23"/>
  <c r="Q10" i="23"/>
  <c r="Q9" i="23"/>
  <c r="G21" i="23"/>
  <c r="H20" i="23"/>
  <c r="H18" i="23"/>
  <c r="L21" i="23"/>
  <c r="M20" i="23"/>
  <c r="M18" i="23"/>
  <c r="L12" i="23"/>
  <c r="M10" i="23"/>
  <c r="M9" i="23"/>
  <c r="C21" i="23"/>
  <c r="D20" i="23"/>
  <c r="D18" i="23"/>
  <c r="H10" i="23"/>
  <c r="H9" i="23"/>
  <c r="D10" i="23"/>
  <c r="D9" i="23"/>
  <c r="B31" i="6"/>
  <c r="B28" i="6"/>
  <c r="B26" i="6"/>
  <c r="B25" i="6"/>
  <c r="B23" i="6"/>
  <c r="B22" i="6"/>
  <c r="B19" i="6"/>
  <c r="B16" i="6"/>
  <c r="B14" i="6"/>
  <c r="B13" i="6"/>
  <c r="B11" i="6"/>
  <c r="B10" i="6"/>
  <c r="O16" i="23"/>
  <c r="Q7" i="23"/>
  <c r="P7" i="23"/>
  <c r="O7" i="23"/>
  <c r="M16" i="23"/>
  <c r="L16" i="23"/>
  <c r="K16" i="23"/>
  <c r="D16" i="23"/>
  <c r="C16" i="23"/>
  <c r="B16" i="23"/>
  <c r="H16" i="23"/>
  <c r="G16" i="23"/>
  <c r="F16" i="23"/>
  <c r="D7" i="23"/>
  <c r="C7" i="23"/>
  <c r="B7" i="23"/>
  <c r="H7" i="23"/>
  <c r="G7" i="23"/>
  <c r="F7" i="23"/>
  <c r="C1" i="25"/>
  <c r="C7" i="22"/>
  <c r="J1" i="23"/>
  <c r="Q21" i="23" l="1"/>
  <c r="H21" i="23"/>
  <c r="M21" i="23"/>
  <c r="Q12" i="23"/>
  <c r="M12" i="23"/>
  <c r="D21" i="23"/>
  <c r="A31" i="6"/>
  <c r="A28" i="6"/>
  <c r="C27" i="6"/>
  <c r="C26" i="6"/>
  <c r="A26" i="6"/>
  <c r="C25" i="6"/>
  <c r="A25" i="6"/>
  <c r="A23" i="6"/>
  <c r="A22" i="6"/>
  <c r="A19" i="6"/>
  <c r="A16" i="6"/>
  <c r="A14" i="6"/>
  <c r="A13" i="6"/>
  <c r="A11" i="6"/>
  <c r="A10" i="6"/>
  <c r="B8" i="24"/>
  <c r="Q16" i="23"/>
  <c r="P16" i="23"/>
  <c r="C24" i="6"/>
  <c r="C11" i="6"/>
  <c r="U22" i="23"/>
  <c r="R22" i="23"/>
  <c r="U20" i="23"/>
  <c r="R20" i="23"/>
  <c r="U14" i="23"/>
  <c r="R14" i="23"/>
  <c r="U13" i="23"/>
  <c r="R13" i="23"/>
  <c r="U9" i="23"/>
  <c r="R9" i="23"/>
  <c r="O3" i="23"/>
  <c r="J3" i="23"/>
  <c r="C20" i="6" l="1"/>
  <c r="B9" i="24"/>
  <c r="C10" i="6"/>
  <c r="C23" i="6"/>
  <c r="C22" i="6"/>
  <c r="C12" i="6"/>
  <c r="B16" i="24"/>
  <c r="C32" i="6"/>
  <c r="C21" i="6"/>
  <c r="C33" i="6"/>
  <c r="C19" i="6"/>
  <c r="C31" i="6"/>
  <c r="C30" i="6"/>
  <c r="C29" i="6"/>
  <c r="C28" i="6"/>
  <c r="C12" i="23"/>
  <c r="G12" i="23"/>
  <c r="D12" i="23" l="1"/>
  <c r="D13" i="23" s="1"/>
  <c r="H12" i="23"/>
  <c r="H13" i="23" s="1"/>
  <c r="C17" i="6"/>
  <c r="C16" i="6"/>
  <c r="C18" i="6"/>
  <c r="C13" i="6"/>
  <c r="C14" i="6"/>
  <c r="C15" i="6"/>
  <c r="B15" i="24"/>
  <c r="E16" i="24"/>
  <c r="C16" i="24"/>
  <c r="F16" i="24" s="1"/>
  <c r="M13" i="23"/>
  <c r="C9" i="24"/>
  <c r="E9" i="24"/>
  <c r="E15" i="24"/>
  <c r="C15" i="24"/>
  <c r="C8" i="24"/>
  <c r="E8" i="24"/>
  <c r="D22" i="23"/>
  <c r="Q22" i="23"/>
  <c r="M22" i="23"/>
  <c r="Q13" i="23"/>
  <c r="F15" i="24" l="1"/>
  <c r="D8" i="24"/>
  <c r="D15" i="24"/>
  <c r="D9" i="24"/>
  <c r="H22" i="23"/>
  <c r="D16" i="24" s="1"/>
  <c r="I14" i="23"/>
  <c r="F9" i="24" l="1"/>
  <c r="F8" i="24"/>
</calcChain>
</file>

<file path=xl/sharedStrings.xml><?xml version="1.0" encoding="utf-8"?>
<sst xmlns="http://schemas.openxmlformats.org/spreadsheetml/2006/main" count="160" uniqueCount="59">
  <si>
    <t>pelaajat</t>
  </si>
  <si>
    <t>sarjat</t>
  </si>
  <si>
    <t>raskaat</t>
  </si>
  <si>
    <t>yht.</t>
  </si>
  <si>
    <t>RASKAAT</t>
  </si>
  <si>
    <t>tulos</t>
  </si>
  <si>
    <t>yht. pist.</t>
  </si>
  <si>
    <t>pisteet</t>
  </si>
  <si>
    <t>JOUKKUEIDEN KOKOONPANOT</t>
  </si>
  <si>
    <t>Ahokas Jesse</t>
  </si>
  <si>
    <t>sij.</t>
  </si>
  <si>
    <t>joukkue</t>
  </si>
  <si>
    <t>ottelut</t>
  </si>
  <si>
    <t>keilapisteet</t>
  </si>
  <si>
    <t>1.</t>
  </si>
  <si>
    <t>2.</t>
  </si>
  <si>
    <t>ka./ottelu</t>
  </si>
  <si>
    <t>nimi</t>
  </si>
  <si>
    <t>Kaikki yhteensä</t>
  </si>
  <si>
    <t>Henkilökohtaiset tulokset</t>
  </si>
  <si>
    <t>sarja</t>
  </si>
  <si>
    <t>ka.</t>
  </si>
  <si>
    <t>Mitalipelit</t>
  </si>
  <si>
    <t>Välierä</t>
  </si>
  <si>
    <t>Finaali</t>
  </si>
  <si>
    <t>LOPPUOTTELU</t>
  </si>
  <si>
    <t>VÄLIERÄ</t>
  </si>
  <si>
    <t>SUOMEN KEILAILULIITTO</t>
  </si>
  <si>
    <t>Bay</t>
  </si>
  <si>
    <t>MIESTEN SM-LIIGA</t>
  </si>
  <si>
    <t>Aalto Lassi</t>
  </si>
  <si>
    <t>Putkisto Teemu</t>
  </si>
  <si>
    <t>Ratia Jari</t>
  </si>
  <si>
    <t>Salomaa Kaaron</t>
  </si>
  <si>
    <t>Tonteri Juhani</t>
  </si>
  <si>
    <t>HENKILÖKOHTAISET TULOKSET</t>
  </si>
  <si>
    <t>Leskinen Simo</t>
  </si>
  <si>
    <t>Leskinen Roni</t>
  </si>
  <si>
    <t>Heinonen Markus</t>
  </si>
  <si>
    <t>Jussila Perttu</t>
  </si>
  <si>
    <t>Lahti Jarno</t>
  </si>
  <si>
    <t>Lampo Sami</t>
  </si>
  <si>
    <t>Salonen Petteri</t>
  </si>
  <si>
    <t>Virta Matti</t>
  </si>
  <si>
    <t>Mannonen Petri</t>
  </si>
  <si>
    <t>Puumala Henrik</t>
  </si>
  <si>
    <t>Broms Atte</t>
  </si>
  <si>
    <t>Kallio Jesse</t>
  </si>
  <si>
    <t>Marjakangas Jarno</t>
  </si>
  <si>
    <t>Oksanen Jere</t>
  </si>
  <si>
    <t>Oksman Karri</t>
  </si>
  <si>
    <t>Ranta Tony</t>
  </si>
  <si>
    <t>Valaranta Samu</t>
  </si>
  <si>
    <t>Rikkola Juuso</t>
  </si>
  <si>
    <t>9-10</t>
  </si>
  <si>
    <t>11-12</t>
  </si>
  <si>
    <t>TKK</t>
  </si>
  <si>
    <t>TPS</t>
  </si>
  <si>
    <t>Lahti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</si>
</sst>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m"/>
  </numFmts>
  <fonts count="13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3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1" xfId="1" applyFont="1" applyBorder="1"/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1" fillId="0" borderId="0" xfId="1" applyBorder="1"/>
    <xf numFmtId="2" fontId="0" fillId="0" borderId="0" xfId="0" applyNumberFormat="1"/>
    <xf numFmtId="0" fontId="5" fillId="0" borderId="0" xfId="0" applyFont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" fillId="0" borderId="1" xfId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7" fillId="0" borderId="0" xfId="0" applyFont="1"/>
    <xf numFmtId="14" fontId="1" fillId="0" borderId="0" xfId="1" applyNumberFormat="1"/>
    <xf numFmtId="0" fontId="8" fillId="0" borderId="0" xfId="1" applyFont="1"/>
    <xf numFmtId="0" fontId="9" fillId="0" borderId="0" xfId="1" applyFont="1"/>
    <xf numFmtId="2" fontId="1" fillId="0" borderId="0" xfId="1" applyNumberForma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1" fillId="0" borderId="0" xfId="0" applyFont="1"/>
    <xf numFmtId="0" fontId="9" fillId="0" borderId="0" xfId="1" applyFont="1" applyAlignment="1">
      <alignment horizontal="left"/>
    </xf>
    <xf numFmtId="0" fontId="1" fillId="0" borderId="0" xfId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1" applyAlignment="1"/>
    <xf numFmtId="0" fontId="12" fillId="2" borderId="3" xfId="0" applyFont="1" applyFill="1" applyBorder="1" applyAlignment="1">
      <alignment horizontal="right"/>
    </xf>
    <xf numFmtId="0" fontId="12" fillId="2" borderId="3" xfId="0" applyFont="1" applyFill="1" applyBorder="1"/>
    <xf numFmtId="0" fontId="1" fillId="0" borderId="0" xfId="1" applyFont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2" fillId="0" borderId="0" xfId="1" applyFont="1" applyAlignment="1"/>
    <xf numFmtId="14" fontId="0" fillId="0" borderId="0" xfId="0" applyNumberFormat="1" applyAlignment="1">
      <alignment horizontal="center"/>
    </xf>
    <xf numFmtId="0" fontId="1" fillId="0" borderId="0" xfId="1" applyAlignment="1">
      <alignment horizontal="center"/>
    </xf>
    <xf numFmtId="0" fontId="0" fillId="0" borderId="0" xfId="0" applyProtection="1">
      <protection locked="0"/>
    </xf>
    <xf numFmtId="164" fontId="3" fillId="0" borderId="2" xfId="1" applyNumberFormat="1" applyFont="1" applyBorder="1" applyAlignment="1">
      <alignment vertical="center" textRotation="90"/>
    </xf>
    <xf numFmtId="164" fontId="3" fillId="0" borderId="2" xfId="1" quotePrefix="1" applyNumberFormat="1" applyFont="1" applyBorder="1" applyAlignment="1">
      <alignment horizontal="center" vertical="center" textRotation="90"/>
    </xf>
    <xf numFmtId="0" fontId="3" fillId="0" borderId="2" xfId="1" quotePrefix="1" applyFont="1" applyBorder="1" applyAlignment="1">
      <alignment horizontal="center" vertical="center" textRotation="90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4" fontId="1" fillId="0" borderId="0" xfId="1" applyNumberFormat="1" applyAlignment="1">
      <alignment horizontal="right"/>
    </xf>
    <xf numFmtId="0" fontId="1" fillId="0" borderId="0" xfId="1" applyAlignment="1">
      <alignment horizontal="right"/>
    </xf>
  </cellXfs>
  <cellStyles count="2">
    <cellStyle name="Excel Built-in Normal" xfId="1" xr:uid="{00000000-0005-0000-0000-000000000000}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50800</xdr:colOff>
          <xdr:row>0</xdr:row>
          <xdr:rowOff>31750</xdr:rowOff>
        </xdr:from>
        <xdr:to>
          <xdr:col>6</xdr:col>
          <xdr:colOff>565150</xdr:colOff>
          <xdr:row>0</xdr:row>
          <xdr:rowOff>222250</xdr:rowOff>
        </xdr:to>
        <xdr:sp macro="" textlink="">
          <xdr:nvSpPr>
            <xdr:cNvPr id="37889" name="Button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2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Päivitä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28;ytt&#228;j&#228;/Documents/Keilailu/Miesten%20SM-liigan%20tulospohja%202020-2021%203.%20kierroksen%20j&#228;lke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lokset-K1"/>
      <sheetName val="Sarjataulukko-K1"/>
      <sheetName val="HK-K1"/>
      <sheetName val="Tulokset-K2"/>
      <sheetName val="Sarjataulukko-K2"/>
      <sheetName val="HK-K2"/>
      <sheetName val="HKKOK-K2"/>
      <sheetName val="Tulokset-K3"/>
      <sheetName val="Sarjataulukko-K3"/>
      <sheetName val="HK-K3"/>
      <sheetName val="HKKOK-K3"/>
      <sheetName val="Tulokset-K4"/>
      <sheetName val="Sarjataulukko-K4"/>
      <sheetName val="HK-K4"/>
      <sheetName val="HKKOK-K4"/>
      <sheetName val="Tulokset-K5"/>
      <sheetName val="Sarjataulukko-K5"/>
      <sheetName val="HK-K5"/>
      <sheetName val="HKKOK-K5"/>
      <sheetName val="Tulokset-K6"/>
      <sheetName val="Sarjataulukko-K6"/>
      <sheetName val="HK-K6"/>
      <sheetName val="HKKOK-K6"/>
      <sheetName val="Tulokset-K7"/>
      <sheetName val="Sarjataulukko-K7"/>
      <sheetName val="HK-K7"/>
      <sheetName val="HKKOK-K7"/>
      <sheetName val="Tulokset-K8"/>
      <sheetName val="Sarjataulukko-K8"/>
      <sheetName val="HK-K8"/>
      <sheetName val="HKKOK-K8"/>
      <sheetName val="Joukkuedata"/>
      <sheetName val="HKdata"/>
      <sheetName val="Pelaajat"/>
      <sheetName val="Otteluohjelma"/>
      <sheetName val="Perustied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5">
          <cell r="A5" t="str">
            <v>Bay</v>
          </cell>
        </row>
        <row r="13">
          <cell r="A13" t="str">
            <v>TKK</v>
          </cell>
        </row>
        <row r="14">
          <cell r="A14" t="str">
            <v>TPS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iski1" refreshedDate="44359.56688298611" createdVersion="5" refreshedVersion="7" minRefreshableVersion="3" recordCount="24" xr:uid="{00000000-000A-0000-FFFF-FFFF22000000}">
  <cacheSource type="worksheet">
    <worksheetSource ref="A9:C33" sheet="HK-välitaulu"/>
  </cacheSource>
  <cacheFields count="3">
    <cacheField name="nimi" numFmtId="0">
      <sharedItems containsMixedTypes="1" containsNumber="1" containsInteger="1" minValue="0" maxValue="0" count="10">
        <s v="Mannonen Petri"/>
        <s v="Salonen Petteri"/>
        <s v="Lahti Jarno"/>
        <s v="Tonteri Juhani"/>
        <s v="Ahokas Jesse"/>
        <s v="Ratia Jari"/>
        <s v="Ranta Tony"/>
        <s v="Valaranta Samu"/>
        <s v="Kallio Jesse"/>
        <n v="0" u="1"/>
      </sharedItems>
    </cacheField>
    <cacheField name="sarja" numFmtId="0">
      <sharedItems containsSemiMixedTypes="0" containsString="0" containsNumber="1" containsInteger="1" minValue="173" maxValue="252"/>
    </cacheField>
    <cacheField name="joukkue" numFmtId="0">
      <sharedItems containsMixedTypes="1" containsNumber="1" containsInteger="1" minValue="0" maxValue="0" count="4">
        <s v="TKK"/>
        <s v="Bay"/>
        <s v="TPS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n v="201"/>
    <x v="0"/>
  </r>
  <r>
    <x v="1"/>
    <n v="204"/>
    <x v="0"/>
  </r>
  <r>
    <x v="2"/>
    <n v="173"/>
    <x v="0"/>
  </r>
  <r>
    <x v="3"/>
    <n v="224"/>
    <x v="1"/>
  </r>
  <r>
    <x v="4"/>
    <n v="229"/>
    <x v="1"/>
  </r>
  <r>
    <x v="5"/>
    <n v="211"/>
    <x v="1"/>
  </r>
  <r>
    <x v="3"/>
    <n v="226"/>
    <x v="1"/>
  </r>
  <r>
    <x v="4"/>
    <n v="201"/>
    <x v="1"/>
  </r>
  <r>
    <x v="5"/>
    <n v="225"/>
    <x v="1"/>
  </r>
  <r>
    <x v="0"/>
    <n v="204"/>
    <x v="0"/>
  </r>
  <r>
    <x v="1"/>
    <n v="201"/>
    <x v="0"/>
  </r>
  <r>
    <x v="2"/>
    <n v="238"/>
    <x v="0"/>
  </r>
  <r>
    <x v="3"/>
    <n v="247"/>
    <x v="1"/>
  </r>
  <r>
    <x v="4"/>
    <n v="211"/>
    <x v="1"/>
  </r>
  <r>
    <x v="5"/>
    <n v="180"/>
    <x v="1"/>
  </r>
  <r>
    <x v="6"/>
    <n v="204"/>
    <x v="2"/>
  </r>
  <r>
    <x v="7"/>
    <n v="205"/>
    <x v="2"/>
  </r>
  <r>
    <x v="8"/>
    <n v="179"/>
    <x v="2"/>
  </r>
  <r>
    <x v="6"/>
    <n v="190"/>
    <x v="2"/>
  </r>
  <r>
    <x v="7"/>
    <n v="219"/>
    <x v="2"/>
  </r>
  <r>
    <x v="8"/>
    <n v="233"/>
    <x v="2"/>
  </r>
  <r>
    <x v="3"/>
    <n v="187"/>
    <x v="1"/>
  </r>
  <r>
    <x v="4"/>
    <n v="175"/>
    <x v="1"/>
  </r>
  <r>
    <x v="5"/>
    <n v="25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-taulukko2" cacheId="6" applyNumberFormats="0" applyBorderFormats="0" applyFontFormats="0" applyPatternFormats="0" applyAlignmentFormats="0" applyWidthHeightFormats="1" dataCaption="Arvot" updatedVersion="7" minRefreshableVersion="3" showDrill="0" useAutoFormatting="1" itemPrintTitles="1" createdVersion="4" indent="0" compact="0" compactData="0" multipleFieldFilters="0">
  <location ref="A7:E17" firstHeaderRow="0" firstDataRow="1" firstDataCol="2"/>
  <pivotFields count="3">
    <pivotField axis="axisRow" compact="0" outline="0" showAll="0" sortType="descending" defaultSubtotal="0">
      <items count="10">
        <item m="1" x="9"/>
        <item x="0"/>
        <item x="1"/>
        <item x="2"/>
        <item x="3"/>
        <item x="4"/>
        <item x="5"/>
        <item x="6"/>
        <item x="7"/>
        <item x="8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dataField="1" compact="0" outline="0" showAll="0" defaultSubtotal="0"/>
    <pivotField axis="axisRow" compact="0" outline="0" showAll="0" defaultSubtotal="0">
      <items count="4">
        <item m="1" x="3"/>
        <item x="1"/>
        <item x="0"/>
        <item x="2"/>
      </items>
    </pivotField>
  </pivotFields>
  <rowFields count="2">
    <field x="0"/>
    <field x="2"/>
  </rowFields>
  <rowItems count="10">
    <i>
      <x v="4"/>
      <x v="1"/>
    </i>
    <i>
      <x v="6"/>
      <x v="1"/>
    </i>
    <i>
      <x v="8"/>
      <x v="3"/>
    </i>
    <i>
      <x v="9"/>
      <x v="3"/>
    </i>
    <i>
      <x v="3"/>
      <x v="2"/>
    </i>
    <i>
      <x v="5"/>
      <x v="1"/>
    </i>
    <i>
      <x v="2"/>
      <x v="2"/>
    </i>
    <i>
      <x v="1"/>
      <x v="2"/>
    </i>
    <i>
      <x v="7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ulos" fld="1" baseField="2" baseItem="0"/>
    <dataField name="sarjat" fld="1" subtotal="count" baseField="2" baseItem="0"/>
    <dataField name="ka." fld="1" subtotal="average" baseField="2" baseItem="2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U22"/>
  <sheetViews>
    <sheetView zoomScale="80" zoomScaleNormal="80" workbookViewId="0">
      <selection activeCell="K11" sqref="K11"/>
    </sheetView>
  </sheetViews>
  <sheetFormatPr defaultColWidth="8.54296875" defaultRowHeight="14.5" x14ac:dyDescent="0.35"/>
  <cols>
    <col min="1" max="1" width="8.54296875" style="1"/>
    <col min="2" max="2" width="20.453125" style="1" customWidth="1"/>
    <col min="3" max="3" width="8.54296875" style="1" bestFit="1" customWidth="1"/>
    <col min="4" max="4" width="7.81640625" style="33" bestFit="1" customWidth="1"/>
    <col min="5" max="5" width="1.54296875" style="1" customWidth="1"/>
    <col min="6" max="6" width="20.453125" style="1" customWidth="1"/>
    <col min="7" max="7" width="8.54296875" style="1" bestFit="1" customWidth="1"/>
    <col min="8" max="8" width="8.1796875" style="33" bestFit="1" customWidth="1"/>
    <col min="9" max="9" width="0" style="1" hidden="1" customWidth="1"/>
    <col min="10" max="10" width="8.54296875" style="1"/>
    <col min="11" max="11" width="20.453125" style="1" customWidth="1"/>
    <col min="12" max="12" width="8.54296875" style="1" bestFit="1" customWidth="1"/>
    <col min="13" max="13" width="7.81640625" style="33" bestFit="1" customWidth="1"/>
    <col min="14" max="14" width="1.54296875" style="1" customWidth="1"/>
    <col min="15" max="15" width="20.453125" style="1" customWidth="1"/>
    <col min="16" max="16" width="9.453125" style="1" customWidth="1"/>
    <col min="17" max="17" width="8.1796875" style="33" bestFit="1" customWidth="1"/>
    <col min="18" max="18" width="0" style="1" hidden="1" customWidth="1"/>
    <col min="19" max="19" width="3.81640625" style="1" customWidth="1"/>
    <col min="20" max="20" width="8.54296875" style="1"/>
    <col min="21" max="21" width="0" style="1" hidden="1" customWidth="1"/>
    <col min="22" max="16384" width="8.54296875" style="1"/>
  </cols>
  <sheetData>
    <row r="1" spans="1:21" ht="18.5" x14ac:dyDescent="0.45">
      <c r="A1" s="19" t="s">
        <v>27</v>
      </c>
      <c r="J1" s="19" t="str">
        <f>$A$1</f>
        <v>SUOMEN KEILAILULIITTO</v>
      </c>
    </row>
    <row r="3" spans="1:21" ht="15.5" x14ac:dyDescent="0.35">
      <c r="A3" s="18" t="s">
        <v>29</v>
      </c>
      <c r="C3" s="42" t="s">
        <v>58</v>
      </c>
      <c r="D3" s="42"/>
      <c r="F3" s="17">
        <v>44359</v>
      </c>
      <c r="J3" s="18" t="str">
        <f>A3</f>
        <v>MIESTEN SM-LIIGA</v>
      </c>
      <c r="L3" s="42" t="s">
        <v>58</v>
      </c>
      <c r="M3" s="42"/>
      <c r="O3" s="17">
        <f>F3</f>
        <v>44359</v>
      </c>
    </row>
    <row r="5" spans="1:21" s="2" customFormat="1" x14ac:dyDescent="0.35">
      <c r="B5" s="43" t="s">
        <v>23</v>
      </c>
      <c r="C5" s="43"/>
      <c r="D5" s="43"/>
      <c r="E5" s="43"/>
      <c r="F5" s="43"/>
      <c r="G5" s="43"/>
      <c r="H5" s="43"/>
      <c r="K5" s="43" t="s">
        <v>24</v>
      </c>
      <c r="L5" s="43"/>
      <c r="M5" s="43"/>
      <c r="N5" s="43"/>
      <c r="O5" s="43"/>
      <c r="P5" s="43"/>
      <c r="Q5" s="43"/>
    </row>
    <row r="7" spans="1:21" s="2" customFormat="1" ht="15" customHeight="1" x14ac:dyDescent="0.35">
      <c r="A7" s="40" t="s">
        <v>54</v>
      </c>
      <c r="B7" s="43" t="str">
        <f>'Pelaajat-finaali'!$E$9</f>
        <v>TKK</v>
      </c>
      <c r="C7" s="43" t="e">
        <f>#REF!</f>
        <v>#REF!</v>
      </c>
      <c r="D7" s="43" t="e">
        <f>#REF!</f>
        <v>#REF!</v>
      </c>
      <c r="F7" s="44" t="str">
        <f>'Pelaajat-finaali'!$C$9</f>
        <v>Bay</v>
      </c>
      <c r="G7" s="45" t="e">
        <f>#REF!</f>
        <v>#REF!</v>
      </c>
      <c r="H7" s="46" t="e">
        <f>#REF!</f>
        <v>#REF!</v>
      </c>
      <c r="J7" s="40" t="s">
        <v>55</v>
      </c>
      <c r="K7" s="43" t="s">
        <v>28</v>
      </c>
      <c r="L7" s="43"/>
      <c r="M7" s="43"/>
      <c r="O7" s="43" t="str">
        <f>'Pelaajat-finaali'!$A$9</f>
        <v>TPS</v>
      </c>
      <c r="P7" s="43" t="e">
        <f>#REF!</f>
        <v>#REF!</v>
      </c>
      <c r="Q7" s="43" t="e">
        <f>#REF!</f>
        <v>#REF!</v>
      </c>
    </row>
    <row r="8" spans="1:21" s="2" customFormat="1" x14ac:dyDescent="0.35">
      <c r="A8" s="40"/>
      <c r="B8" s="10" t="s">
        <v>0</v>
      </c>
      <c r="C8" s="11" t="s">
        <v>6</v>
      </c>
      <c r="D8" s="11" t="s">
        <v>7</v>
      </c>
      <c r="E8" s="3"/>
      <c r="F8" s="10" t="s">
        <v>0</v>
      </c>
      <c r="G8" s="11" t="s">
        <v>6</v>
      </c>
      <c r="H8" s="11" t="s">
        <v>7</v>
      </c>
      <c r="I8" s="3" t="s">
        <v>2</v>
      </c>
      <c r="J8" s="40"/>
      <c r="K8" s="10" t="s">
        <v>0</v>
      </c>
      <c r="L8" s="11" t="s">
        <v>6</v>
      </c>
      <c r="M8" s="11" t="s">
        <v>7</v>
      </c>
      <c r="N8" s="3"/>
      <c r="O8" s="10" t="s">
        <v>0</v>
      </c>
      <c r="P8" s="11" t="s">
        <v>6</v>
      </c>
      <c r="Q8" s="11" t="s">
        <v>7</v>
      </c>
      <c r="R8" s="3" t="s">
        <v>2</v>
      </c>
      <c r="U8" s="3" t="s">
        <v>2</v>
      </c>
    </row>
    <row r="9" spans="1:21" x14ac:dyDescent="0.35">
      <c r="A9" s="40"/>
      <c r="B9" s="4" t="s">
        <v>44</v>
      </c>
      <c r="C9" s="12">
        <v>201</v>
      </c>
      <c r="D9" s="13">
        <f>IF(C9=0,0,IF(C9=G9,1,IF(C9&gt;G9,2,0)))</f>
        <v>0</v>
      </c>
      <c r="F9" s="4" t="s">
        <v>34</v>
      </c>
      <c r="G9" s="12">
        <v>224</v>
      </c>
      <c r="H9" s="13">
        <f>IF(G9=0,0,IF(G9=C9,1,IF(G9&gt;C9,2,0)))</f>
        <v>2</v>
      </c>
      <c r="J9" s="40"/>
      <c r="K9" s="4" t="s">
        <v>34</v>
      </c>
      <c r="L9" s="12">
        <v>247</v>
      </c>
      <c r="M9" s="13">
        <f>IF(L9=0,0,IF(L9=P9,1,IF(L9&gt;P9,2,0)))</f>
        <v>2</v>
      </c>
      <c r="O9" s="4" t="s">
        <v>51</v>
      </c>
      <c r="P9" s="12">
        <v>204</v>
      </c>
      <c r="Q9" s="13">
        <f>IF(P9=0,0,IF(P9=L9,1,IF(P9&gt;L9,2,0)))</f>
        <v>0</v>
      </c>
      <c r="R9" s="1" t="e">
        <f>IF(#REF!=#REF!,0.5,IF(#REF!&gt;#REF!,1,0))</f>
        <v>#REF!</v>
      </c>
      <c r="U9" s="1" t="e">
        <f>IF(#REF!=#REF!,0.5,IF(#REF!&gt;#REF!,1,0))</f>
        <v>#REF!</v>
      </c>
    </row>
    <row r="10" spans="1:21" x14ac:dyDescent="0.35">
      <c r="A10" s="40"/>
      <c r="B10" s="4" t="s">
        <v>42</v>
      </c>
      <c r="C10" s="4">
        <v>204</v>
      </c>
      <c r="D10" s="13">
        <f t="shared" ref="D10" si="0">IF(C10=0,0,IF(C10=G10,1,IF(C10&gt;G10,2,0)))</f>
        <v>0</v>
      </c>
      <c r="F10" s="4" t="s">
        <v>9</v>
      </c>
      <c r="G10" s="4">
        <v>229</v>
      </c>
      <c r="H10" s="13">
        <f t="shared" ref="H10" si="1">IF(G10=0,0,IF(G10=C10,1,IF(G10&gt;C10,2,0)))</f>
        <v>2</v>
      </c>
      <c r="J10" s="40"/>
      <c r="K10" s="4" t="s">
        <v>9</v>
      </c>
      <c r="L10" s="4">
        <v>211</v>
      </c>
      <c r="M10" s="13">
        <f t="shared" ref="M10" si="2">IF(L10=0,0,IF(L10=P10,1,IF(L10&gt;P10,2,0)))</f>
        <v>2</v>
      </c>
      <c r="O10" s="4" t="s">
        <v>52</v>
      </c>
      <c r="P10" s="4">
        <v>205</v>
      </c>
      <c r="Q10" s="13">
        <f t="shared" ref="Q10" si="3">IF(P10=0,0,IF(P10=L10,1,IF(P10&gt;L10,2,0)))</f>
        <v>0</v>
      </c>
    </row>
    <row r="11" spans="1:21" x14ac:dyDescent="0.35">
      <c r="A11" s="40"/>
      <c r="B11" s="4" t="s">
        <v>40</v>
      </c>
      <c r="C11" s="4">
        <v>173</v>
      </c>
      <c r="D11" s="13">
        <f t="shared" ref="D11" si="4">IF(C11=0,0,IF(C11=G11,1,IF(C11&gt;G11,2,0)))</f>
        <v>0</v>
      </c>
      <c r="F11" s="4" t="s">
        <v>32</v>
      </c>
      <c r="G11" s="4">
        <v>211</v>
      </c>
      <c r="H11" s="13">
        <f t="shared" ref="H11" si="5">IF(G11=0,0,IF(G11=C11,1,IF(G11&gt;C11,2,0)))</f>
        <v>2</v>
      </c>
      <c r="J11" s="40"/>
      <c r="K11" s="4" t="s">
        <v>32</v>
      </c>
      <c r="L11" s="4">
        <v>180</v>
      </c>
      <c r="M11" s="13">
        <f t="shared" ref="M11" si="6">IF(L11=0,0,IF(L11=P11,1,IF(L11&gt;P11,2,0)))</f>
        <v>2</v>
      </c>
      <c r="O11" s="4" t="s">
        <v>47</v>
      </c>
      <c r="P11" s="4">
        <v>179</v>
      </c>
      <c r="Q11" s="13">
        <f t="shared" ref="Q11" si="7">IF(P11=0,0,IF(P11=L11,1,IF(P11&gt;L11,2,0)))</f>
        <v>0</v>
      </c>
    </row>
    <row r="12" spans="1:21" x14ac:dyDescent="0.35">
      <c r="A12" s="40"/>
      <c r="B12" s="4" t="s">
        <v>3</v>
      </c>
      <c r="C12" s="14">
        <f>SUM(C9:C11)</f>
        <v>578</v>
      </c>
      <c r="D12" s="14">
        <f>IF(C12=0,0,IF(C12=G12,5,IF(C12&gt;G12,10,0)))</f>
        <v>0</v>
      </c>
      <c r="F12" s="4" t="s">
        <v>3</v>
      </c>
      <c r="G12" s="14">
        <f>SUM(G9:G11)</f>
        <v>664</v>
      </c>
      <c r="H12" s="14">
        <f>IF(G12=0,0,IF(G12=C12,5,IF(G12&gt;C12,10,0)))</f>
        <v>10</v>
      </c>
      <c r="J12" s="40"/>
      <c r="K12" s="4" t="s">
        <v>3</v>
      </c>
      <c r="L12" s="14">
        <f>SUM(L9:L11)</f>
        <v>638</v>
      </c>
      <c r="M12" s="14">
        <f>IF(L12=0,0,IF(L12=P12,5,IF(L12&gt;P12,10,0)))</f>
        <v>10</v>
      </c>
      <c r="O12" s="4" t="s">
        <v>3</v>
      </c>
      <c r="P12" s="14">
        <f>SUM(P9:P11)</f>
        <v>588</v>
      </c>
      <c r="Q12" s="14">
        <f>IF(P12=0,0,IF(P12=L12,5,IF(P12&gt;L12,10,0)))</f>
        <v>0</v>
      </c>
    </row>
    <row r="13" spans="1:21" ht="21" x14ac:dyDescent="0.5">
      <c r="A13" s="40"/>
      <c r="B13" s="4" t="s">
        <v>4</v>
      </c>
      <c r="C13" s="12"/>
      <c r="D13" s="15">
        <f>SUM(D9:D12)</f>
        <v>0</v>
      </c>
      <c r="F13" s="4" t="s">
        <v>4</v>
      </c>
      <c r="G13" s="12"/>
      <c r="H13" s="15">
        <f>SUM(H9:H12)</f>
        <v>16</v>
      </c>
      <c r="J13" s="40"/>
      <c r="K13" s="4" t="s">
        <v>4</v>
      </c>
      <c r="L13" s="12"/>
      <c r="M13" s="15">
        <f>SUM(M9:M12)</f>
        <v>16</v>
      </c>
      <c r="O13" s="4" t="s">
        <v>4</v>
      </c>
      <c r="P13" s="12"/>
      <c r="Q13" s="15">
        <f>SUM(Q9:Q12)</f>
        <v>0</v>
      </c>
      <c r="R13" s="1" t="e">
        <f>IF(#REF!=#REF!,0.5,IF(#REF!&gt;#REF!,1,0))</f>
        <v>#REF!</v>
      </c>
      <c r="U13" s="1" t="e">
        <f>IF(#REF!=#REF!,0.5,IF(#REF!&gt;#REF!,1,0))</f>
        <v>#REF!</v>
      </c>
    </row>
    <row r="14" spans="1:21" x14ac:dyDescent="0.35">
      <c r="A14" s="39"/>
      <c r="I14" s="1">
        <f>IF(H12=D12,1,IF(H12&gt;D12,2,0))</f>
        <v>2</v>
      </c>
      <c r="J14" s="39"/>
      <c r="R14" s="1" t="e">
        <f>IF(#REF!=#REF!,1,IF(#REF!&gt;#REF!,2,0))</f>
        <v>#REF!</v>
      </c>
      <c r="U14" s="1" t="e">
        <f>IF(#REF!=#REF!,1,IF(#REF!&gt;#REF!,2,0))</f>
        <v>#REF!</v>
      </c>
    </row>
    <row r="15" spans="1:21" x14ac:dyDescent="0.35">
      <c r="A15" s="39"/>
      <c r="I15" s="5"/>
      <c r="J15" s="39"/>
      <c r="R15" s="5"/>
      <c r="U15" s="5"/>
    </row>
    <row r="16" spans="1:21" x14ac:dyDescent="0.35">
      <c r="A16" s="41" t="s">
        <v>54</v>
      </c>
      <c r="B16" s="44" t="str">
        <f>'Pelaajat-finaali'!$C$9</f>
        <v>Bay</v>
      </c>
      <c r="C16" s="45" t="e">
        <f>#REF!</f>
        <v>#REF!</v>
      </c>
      <c r="D16" s="46" t="e">
        <f>#REF!</f>
        <v>#REF!</v>
      </c>
      <c r="E16" s="2"/>
      <c r="F16" s="43" t="str">
        <f>'Pelaajat-finaali'!$E$9</f>
        <v>TKK</v>
      </c>
      <c r="G16" s="43" t="e">
        <f>#REF!</f>
        <v>#REF!</v>
      </c>
      <c r="H16" s="43" t="e">
        <f>#REF!</f>
        <v>#REF!</v>
      </c>
      <c r="J16" s="40" t="s">
        <v>55</v>
      </c>
      <c r="K16" s="43" t="str">
        <f>'Pelaajat-finaali'!$A$9</f>
        <v>TPS</v>
      </c>
      <c r="L16" s="43" t="e">
        <f>#REF!</f>
        <v>#REF!</v>
      </c>
      <c r="M16" s="43" t="e">
        <f>#REF!</f>
        <v>#REF!</v>
      </c>
      <c r="N16" s="2"/>
      <c r="O16" s="43" t="str">
        <f>$K$7</f>
        <v>Bay</v>
      </c>
      <c r="P16" s="43" t="e">
        <f>#REF!</f>
        <v>#REF!</v>
      </c>
      <c r="Q16" s="43" t="e">
        <f>#REF!</f>
        <v>#REF!</v>
      </c>
    </row>
    <row r="17" spans="1:21" x14ac:dyDescent="0.35">
      <c r="A17" s="41"/>
      <c r="B17" s="10" t="s">
        <v>0</v>
      </c>
      <c r="C17" s="11" t="s">
        <v>6</v>
      </c>
      <c r="D17" s="11" t="s">
        <v>7</v>
      </c>
      <c r="E17" s="3"/>
      <c r="F17" s="10" t="s">
        <v>0</v>
      </c>
      <c r="G17" s="11" t="s">
        <v>6</v>
      </c>
      <c r="H17" s="11" t="s">
        <v>7</v>
      </c>
      <c r="J17" s="40"/>
      <c r="K17" s="10" t="s">
        <v>0</v>
      </c>
      <c r="L17" s="11" t="s">
        <v>6</v>
      </c>
      <c r="M17" s="11" t="s">
        <v>7</v>
      </c>
      <c r="N17" s="3"/>
      <c r="O17" s="10" t="s">
        <v>0</v>
      </c>
      <c r="P17" s="11" t="s">
        <v>6</v>
      </c>
      <c r="Q17" s="11" t="s">
        <v>7</v>
      </c>
    </row>
    <row r="18" spans="1:21" s="2" customFormat="1" ht="14.5" customHeight="1" x14ac:dyDescent="0.35">
      <c r="A18" s="41"/>
      <c r="B18" s="4" t="s">
        <v>34</v>
      </c>
      <c r="C18" s="12">
        <v>226</v>
      </c>
      <c r="D18" s="13">
        <f>IF(C18=0,0,IF(C18=G18,1,IF(C18&gt;G18,2,0)))</f>
        <v>2</v>
      </c>
      <c r="E18" s="1"/>
      <c r="F18" s="4" t="s">
        <v>44</v>
      </c>
      <c r="G18" s="12">
        <v>204</v>
      </c>
      <c r="H18" s="13">
        <f>IF(G18=0,0,IF(G18=C18,1,IF(G18&gt;C18,2,0)))</f>
        <v>0</v>
      </c>
      <c r="J18" s="40"/>
      <c r="K18" s="4" t="s">
        <v>51</v>
      </c>
      <c r="L18" s="12">
        <v>190</v>
      </c>
      <c r="M18" s="13">
        <f>IF(L18=0,0,IF(L18=P18,1,IF(L18&gt;P18,2,0)))</f>
        <v>2</v>
      </c>
      <c r="N18" s="1"/>
      <c r="O18" s="4" t="s">
        <v>34</v>
      </c>
      <c r="P18" s="12">
        <v>187</v>
      </c>
      <c r="Q18" s="13">
        <f>IF(P18=0,0,IF(P18=L18,1,IF(P18&gt;L18,2,0)))</f>
        <v>0</v>
      </c>
    </row>
    <row r="19" spans="1:21" s="2" customFormat="1" x14ac:dyDescent="0.35">
      <c r="A19" s="41"/>
      <c r="B19" s="4" t="s">
        <v>9</v>
      </c>
      <c r="C19" s="4">
        <v>201</v>
      </c>
      <c r="D19" s="13">
        <f t="shared" ref="D19" si="8">IF(C19=0,0,IF(C19=G19,1,IF(C19&gt;G19,2,0)))</f>
        <v>1</v>
      </c>
      <c r="E19" s="1"/>
      <c r="F19" s="4" t="s">
        <v>42</v>
      </c>
      <c r="G19" s="4">
        <v>201</v>
      </c>
      <c r="H19" s="13">
        <f t="shared" ref="H19" si="9">IF(G19=0,0,IF(G19=C19,1,IF(G19&gt;C19,2,0)))</f>
        <v>1</v>
      </c>
      <c r="I19" s="3" t="s">
        <v>2</v>
      </c>
      <c r="J19" s="40"/>
      <c r="K19" s="4" t="s">
        <v>52</v>
      </c>
      <c r="L19" s="4">
        <v>219</v>
      </c>
      <c r="M19" s="13">
        <f t="shared" ref="M19" si="10">IF(L19=0,0,IF(L19=P19,1,IF(L19&gt;P19,2,0)))</f>
        <v>2</v>
      </c>
      <c r="N19" s="1"/>
      <c r="O19" s="4" t="s">
        <v>9</v>
      </c>
      <c r="P19" s="4">
        <v>175</v>
      </c>
      <c r="Q19" s="13">
        <f t="shared" ref="Q19" si="11">IF(P19=0,0,IF(P19=L19,1,IF(P19&gt;L19,2,0)))</f>
        <v>0</v>
      </c>
      <c r="R19" s="3" t="s">
        <v>2</v>
      </c>
      <c r="U19" s="3" t="s">
        <v>2</v>
      </c>
    </row>
    <row r="20" spans="1:21" x14ac:dyDescent="0.35">
      <c r="A20" s="41"/>
      <c r="B20" s="4" t="s">
        <v>32</v>
      </c>
      <c r="C20" s="4">
        <v>225</v>
      </c>
      <c r="D20" s="13">
        <f t="shared" ref="D20" si="12">IF(C20=0,0,IF(C20=G20,1,IF(C20&gt;G20,2,0)))</f>
        <v>0</v>
      </c>
      <c r="F20" s="4" t="s">
        <v>40</v>
      </c>
      <c r="G20" s="4">
        <v>238</v>
      </c>
      <c r="H20" s="13">
        <f t="shared" ref="H20" si="13">IF(G20=0,0,IF(G20=C20,1,IF(G20&gt;C20,2,0)))</f>
        <v>2</v>
      </c>
      <c r="J20" s="40"/>
      <c r="K20" s="4" t="s">
        <v>47</v>
      </c>
      <c r="L20" s="4">
        <v>233</v>
      </c>
      <c r="M20" s="13">
        <f t="shared" ref="M20" si="14">IF(L20=0,0,IF(L20=P20,1,IF(L20&gt;P20,2,0)))</f>
        <v>0</v>
      </c>
      <c r="O20" s="4" t="s">
        <v>32</v>
      </c>
      <c r="P20" s="4">
        <v>252</v>
      </c>
      <c r="Q20" s="13">
        <f t="shared" ref="Q20" si="15">IF(P20=0,0,IF(P20=L20,1,IF(P20&gt;L20,2,0)))</f>
        <v>2</v>
      </c>
      <c r="R20" s="1" t="e">
        <f>IF(#REF!=#REF!,0.5,IF(#REF!&gt;#REF!,1,0))</f>
        <v>#REF!</v>
      </c>
      <c r="U20" s="1" t="e">
        <f>IF(#REF!=#REF!,0.5,IF(#REF!&gt;#REF!,1,0))</f>
        <v>#REF!</v>
      </c>
    </row>
    <row r="21" spans="1:21" x14ac:dyDescent="0.35">
      <c r="A21" s="41"/>
      <c r="B21" s="4" t="s">
        <v>3</v>
      </c>
      <c r="C21" s="14">
        <f>SUM(C18:C20)</f>
        <v>652</v>
      </c>
      <c r="D21" s="14">
        <f>IF(C21=0,0,IF(C21=G21,5,IF(C21&gt;G21,10,0)))</f>
        <v>10</v>
      </c>
      <c r="F21" s="4" t="s">
        <v>3</v>
      </c>
      <c r="G21" s="14">
        <f>SUM(G18:G20)</f>
        <v>643</v>
      </c>
      <c r="H21" s="14">
        <f>IF(G21=0,0,IF(G21=C21,5,IF(G21&gt;C21,10,0)))</f>
        <v>0</v>
      </c>
      <c r="J21" s="40"/>
      <c r="K21" s="4" t="s">
        <v>3</v>
      </c>
      <c r="L21" s="14">
        <f>SUM(L18:L20)</f>
        <v>642</v>
      </c>
      <c r="M21" s="14">
        <f>IF(L21=0,0,IF(L21=P21,5,IF(L21&gt;P21,10,0)))</f>
        <v>10</v>
      </c>
      <c r="O21" s="4" t="s">
        <v>3</v>
      </c>
      <c r="P21" s="14">
        <f>SUM(P18:P20)</f>
        <v>614</v>
      </c>
      <c r="Q21" s="14">
        <f>IF(P21=0,0,IF(P21=L21,5,IF(P21&gt;L21,10,0)))</f>
        <v>0</v>
      </c>
      <c r="R21" s="1" t="e">
        <f>IF(#REF!=#REF!,0.5,IF(#REF!&gt;#REF!,1,0))</f>
        <v>#REF!</v>
      </c>
      <c r="U21" s="1" t="e">
        <f>IF(#REF!=#REF!,0.5,IF(#REF!&gt;#REF!,1,0))</f>
        <v>#REF!</v>
      </c>
    </row>
    <row r="22" spans="1:21" ht="21" x14ac:dyDescent="0.5">
      <c r="A22" s="41"/>
      <c r="B22" s="4" t="s">
        <v>4</v>
      </c>
      <c r="C22" s="12"/>
      <c r="D22" s="15">
        <f>SUM(D18:D21)</f>
        <v>13</v>
      </c>
      <c r="F22" s="4" t="s">
        <v>4</v>
      </c>
      <c r="G22" s="12"/>
      <c r="H22" s="15">
        <f>SUM(H18:H21)</f>
        <v>3</v>
      </c>
      <c r="J22" s="40"/>
      <c r="K22" s="4" t="s">
        <v>4</v>
      </c>
      <c r="L22" s="12"/>
      <c r="M22" s="15">
        <f>SUM(M18:M21)</f>
        <v>14</v>
      </c>
      <c r="O22" s="4" t="s">
        <v>4</v>
      </c>
      <c r="P22" s="12"/>
      <c r="Q22" s="15">
        <f>SUM(Q18:Q21)</f>
        <v>2</v>
      </c>
      <c r="R22" s="1" t="e">
        <f>IF(#REF!=#REF!,0.5,IF(#REF!&gt;#REF!,1,0))</f>
        <v>#REF!</v>
      </c>
      <c r="U22" s="1" t="e">
        <f>IF(#REF!=#REF!,0.5,IF(#REF!&gt;#REF!,1,0))</f>
        <v>#REF!</v>
      </c>
    </row>
  </sheetData>
  <sheetProtection selectLockedCells="1" selectUnlockedCells="1"/>
  <dataConsolidate/>
  <mergeCells count="16">
    <mergeCell ref="A7:A13"/>
    <mergeCell ref="A16:A22"/>
    <mergeCell ref="C3:D3"/>
    <mergeCell ref="L3:M3"/>
    <mergeCell ref="B5:H5"/>
    <mergeCell ref="K5:Q5"/>
    <mergeCell ref="B7:D7"/>
    <mergeCell ref="F7:H7"/>
    <mergeCell ref="O16:Q16"/>
    <mergeCell ref="K7:M7"/>
    <mergeCell ref="O7:Q7"/>
    <mergeCell ref="B16:D16"/>
    <mergeCell ref="F16:H16"/>
    <mergeCell ref="K16:M16"/>
    <mergeCell ref="J7:J13"/>
    <mergeCell ref="J16:J22"/>
  </mergeCells>
  <dataValidations count="3">
    <dataValidation type="list" allowBlank="1" showInputMessage="1" showErrorMessage="1" sqref="B9:B11 F18:F20" xr:uid="{00000000-0002-0000-0000-000000000000}">
      <formula1>Joukkue03_5</formula1>
    </dataValidation>
    <dataValidation type="list" allowBlank="1" showInputMessage="1" showErrorMessage="1" sqref="F9:F11 B18:B20" xr:uid="{00000000-0002-0000-0000-000001000000}">
      <formula1>Joukkue02_5</formula1>
    </dataValidation>
    <dataValidation type="list" allowBlank="1" showInputMessage="1" showErrorMessage="1" sqref="O9:O11 K18:K20" xr:uid="{00000000-0002-0000-0000-000002000000}">
      <formula1>Joukkue01_5</formula1>
    </dataValidation>
  </dataValidations>
  <pageMargins left="0.31496062992125984" right="0.31496062992125984" top="0.74803149606299213" bottom="0.74803149606299213" header="0.51181102362204722" footer="0.51181102362204722"/>
  <pageSetup paperSize="9" scale="67" firstPageNumber="0" fitToHeight="0" orientation="landscape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/>
  <dimension ref="A1:Q70"/>
  <sheetViews>
    <sheetView tabSelected="1" workbookViewId="0">
      <selection activeCell="B8" sqref="B8"/>
    </sheetView>
  </sheetViews>
  <sheetFormatPr defaultColWidth="8.54296875" defaultRowHeight="14.5" x14ac:dyDescent="0.35"/>
  <cols>
    <col min="1" max="1" width="4.1796875" style="1" customWidth="1"/>
    <col min="2" max="2" width="10.453125" style="1" customWidth="1"/>
    <col min="3" max="3" width="6.54296875" style="1" customWidth="1"/>
    <col min="4" max="4" width="7" style="1" customWidth="1"/>
    <col min="5" max="5" width="11.453125" style="1" customWidth="1"/>
    <col min="6" max="7" width="9.1796875" style="1" customWidth="1"/>
    <col min="8" max="12" width="4.54296875" style="1" customWidth="1"/>
    <col min="13" max="14" width="9.1796875" style="1" customWidth="1"/>
    <col min="15" max="16" width="8.54296875" style="1"/>
    <col min="17" max="17" width="3" style="33" customWidth="1"/>
    <col min="18" max="18" width="16.54296875" style="1" customWidth="1"/>
    <col min="19" max="24" width="8.54296875" style="1"/>
    <col min="25" max="25" width="6.54296875" style="1" customWidth="1"/>
    <col min="26" max="16384" width="8.54296875" style="1"/>
  </cols>
  <sheetData>
    <row r="1" spans="1:17" ht="18.5" x14ac:dyDescent="0.45">
      <c r="A1" s="19" t="s">
        <v>27</v>
      </c>
      <c r="E1" s="33"/>
    </row>
    <row r="2" spans="1:17" x14ac:dyDescent="0.35">
      <c r="E2" s="33"/>
    </row>
    <row r="3" spans="1:17" ht="15.5" x14ac:dyDescent="0.35">
      <c r="A3" s="18" t="str">
        <f>'Tulokset-finaali'!$A$3</f>
        <v>MIESTEN SM-LIIGA</v>
      </c>
      <c r="E3" s="1" t="str">
        <f>'Tulokset-finaali'!$C$3</f>
        <v>Lahti</v>
      </c>
      <c r="G3" s="17">
        <f>'Tulokset-finaali'!$F$3</f>
        <v>44359</v>
      </c>
    </row>
    <row r="4" spans="1:17" ht="15" customHeight="1" x14ac:dyDescent="0.35">
      <c r="A4" s="18"/>
      <c r="D4" s="31"/>
      <c r="E4" s="31"/>
      <c r="G4" s="17"/>
    </row>
    <row r="5" spans="1:17" x14ac:dyDescent="0.35">
      <c r="A5" s="35" t="s">
        <v>25</v>
      </c>
      <c r="B5" s="28"/>
      <c r="D5" s="33"/>
      <c r="E5" s="33"/>
      <c r="G5" s="17"/>
    </row>
    <row r="6" spans="1:17" ht="15.5" x14ac:dyDescent="0.35">
      <c r="A6" s="18"/>
      <c r="D6" s="33"/>
      <c r="E6" s="33"/>
      <c r="G6" s="17"/>
    </row>
    <row r="7" spans="1:17" x14ac:dyDescent="0.35">
      <c r="A7" s="30" t="s">
        <v>10</v>
      </c>
      <c r="B7" s="32" t="s">
        <v>11</v>
      </c>
      <c r="C7" s="29" t="s">
        <v>12</v>
      </c>
      <c r="D7" s="29" t="s">
        <v>7</v>
      </c>
      <c r="E7" s="29" t="s">
        <v>13</v>
      </c>
      <c r="F7" s="29" t="s">
        <v>16</v>
      </c>
      <c r="N7" s="7"/>
      <c r="O7" s="7"/>
    </row>
    <row r="8" spans="1:17" x14ac:dyDescent="0.35">
      <c r="A8" s="1" t="s">
        <v>14</v>
      </c>
      <c r="B8" s="1" t="str">
        <f>'Tulokset-finaali'!$O$7</f>
        <v>TPS</v>
      </c>
      <c r="C8" s="34">
        <f>COUNTIF('Tulokset-finaali'!$P$12,"&gt;0")+COUNTIF('Tulokset-finaali'!$L$21,"&gt;0")</f>
        <v>2</v>
      </c>
      <c r="D8" s="34">
        <f>'Tulokset-finaali'!$Q$13+'Tulokset-finaali'!$M$22</f>
        <v>14</v>
      </c>
      <c r="E8" s="34">
        <f>'Tulokset-finaali'!$P$12+'Tulokset-finaali'!$L$21</f>
        <v>1230</v>
      </c>
      <c r="F8" s="20">
        <f>IF(C8&gt;0,E8/C8,0)</f>
        <v>615</v>
      </c>
      <c r="G8" s="17"/>
    </row>
    <row r="9" spans="1:17" x14ac:dyDescent="0.35">
      <c r="A9" s="1" t="s">
        <v>15</v>
      </c>
      <c r="B9" s="1" t="str">
        <f>'Tulokset-finaali'!$K$7</f>
        <v>Bay</v>
      </c>
      <c r="C9" s="34">
        <f>COUNTIF('Tulokset-finaali'!$L$12,"&gt;0")+COUNTIF('Tulokset-finaali'!$P$21,"&gt;0")</f>
        <v>2</v>
      </c>
      <c r="D9" s="34">
        <f>'Tulokset-finaali'!$M$13+'Tulokset-finaali'!$Q$22</f>
        <v>18</v>
      </c>
      <c r="E9" s="34">
        <f>'Tulokset-finaali'!$L$12+'Tulokset-finaali'!$P$21</f>
        <v>1252</v>
      </c>
      <c r="F9" s="20">
        <f>IF(C9&gt;0,E9/C9,0)</f>
        <v>626</v>
      </c>
      <c r="G9" s="17"/>
    </row>
    <row r="10" spans="1:17" ht="12" customHeight="1" x14ac:dyDescent="0.35">
      <c r="Q10" s="6"/>
    </row>
    <row r="11" spans="1:17" ht="12" customHeight="1" x14ac:dyDescent="0.35"/>
    <row r="12" spans="1:17" x14ac:dyDescent="0.35">
      <c r="A12" s="35" t="s">
        <v>26</v>
      </c>
      <c r="B12" s="28"/>
      <c r="D12" s="33"/>
      <c r="E12" s="33"/>
      <c r="G12" s="17"/>
    </row>
    <row r="13" spans="1:17" ht="15.5" x14ac:dyDescent="0.35">
      <c r="A13" s="18"/>
      <c r="D13" s="33"/>
      <c r="E13" s="33"/>
      <c r="G13" s="17"/>
    </row>
    <row r="14" spans="1:17" x14ac:dyDescent="0.35">
      <c r="A14" s="30" t="s">
        <v>10</v>
      </c>
      <c r="B14" s="32" t="s">
        <v>11</v>
      </c>
      <c r="C14" s="29" t="s">
        <v>12</v>
      </c>
      <c r="D14" s="29" t="s">
        <v>7</v>
      </c>
      <c r="E14" s="29" t="s">
        <v>13</v>
      </c>
      <c r="F14" s="29" t="s">
        <v>16</v>
      </c>
      <c r="N14" s="7"/>
      <c r="O14" s="7"/>
    </row>
    <row r="15" spans="1:17" x14ac:dyDescent="0.35">
      <c r="A15" s="1" t="s">
        <v>14</v>
      </c>
      <c r="B15" s="1" t="str">
        <f>'Tulokset-finaali'!$F$7</f>
        <v>Bay</v>
      </c>
      <c r="C15" s="34">
        <f>COUNTIF('Tulokset-finaali'!$G$12,"&gt;0")+COUNTIF('Tulokset-finaali'!$C$21,"&gt;0")</f>
        <v>2</v>
      </c>
      <c r="D15" s="34">
        <f>'Tulokset-finaali'!$H$13+'Tulokset-finaali'!$D$22</f>
        <v>29</v>
      </c>
      <c r="E15" s="34">
        <f>'Tulokset-finaali'!$G$12+'Tulokset-finaali'!$C$21</f>
        <v>1316</v>
      </c>
      <c r="F15" s="20">
        <f>IF(C15&gt;0,E15/C15,0)</f>
        <v>658</v>
      </c>
      <c r="G15" s="17"/>
    </row>
    <row r="16" spans="1:17" x14ac:dyDescent="0.35">
      <c r="A16" s="1" t="s">
        <v>15</v>
      </c>
      <c r="B16" s="1" t="str">
        <f>'Tulokset-finaali'!$B$7</f>
        <v>TKK</v>
      </c>
      <c r="C16" s="34">
        <f>COUNTIF('Tulokset-finaali'!$C$12,"&gt;0")+COUNTIF('Tulokset-finaali'!$G$21,"&gt;0")</f>
        <v>2</v>
      </c>
      <c r="D16" s="34">
        <f>'Tulokset-finaali'!$D$13+'Tulokset-finaali'!$H$22</f>
        <v>3</v>
      </c>
      <c r="E16" s="34">
        <f>'Tulokset-finaali'!$C$12+'Tulokset-finaali'!$G$21</f>
        <v>1221</v>
      </c>
      <c r="F16" s="20">
        <f>IF(C16&gt;0,E16/C16,0)</f>
        <v>610.5</v>
      </c>
      <c r="G16" s="17"/>
    </row>
    <row r="17" spans="14:17" ht="12" customHeight="1" x14ac:dyDescent="0.35">
      <c r="N17" s="7"/>
      <c r="O17" s="7"/>
    </row>
    <row r="18" spans="14:17" ht="12" customHeight="1" x14ac:dyDescent="0.35">
      <c r="N18" s="7"/>
      <c r="O18" s="7"/>
      <c r="Q18" s="6"/>
    </row>
    <row r="19" spans="14:17" ht="12" customHeight="1" x14ac:dyDescent="0.35">
      <c r="N19" s="7"/>
      <c r="O19" s="7"/>
    </row>
    <row r="20" spans="14:17" ht="12" customHeight="1" x14ac:dyDescent="0.35">
      <c r="N20" s="7"/>
      <c r="O20" s="7"/>
      <c r="Q20" s="6"/>
    </row>
    <row r="21" spans="14:17" x14ac:dyDescent="0.35">
      <c r="N21" s="7"/>
      <c r="O21" s="7"/>
    </row>
    <row r="22" spans="14:17" x14ac:dyDescent="0.35">
      <c r="N22" s="7"/>
      <c r="O22" s="7"/>
    </row>
    <row r="23" spans="14:17" x14ac:dyDescent="0.35">
      <c r="N23" s="7"/>
      <c r="O23" s="7"/>
    </row>
    <row r="24" spans="14:17" x14ac:dyDescent="0.35">
      <c r="N24" s="7"/>
      <c r="O24" s="7"/>
    </row>
    <row r="25" spans="14:17" x14ac:dyDescent="0.35">
      <c r="N25" s="7"/>
      <c r="O25" s="7"/>
    </row>
    <row r="26" spans="14:17" x14ac:dyDescent="0.35">
      <c r="N26" s="7"/>
      <c r="O26" s="7"/>
    </row>
    <row r="27" spans="14:17" x14ac:dyDescent="0.35">
      <c r="N27" s="7"/>
      <c r="O27" s="7"/>
    </row>
    <row r="28" spans="14:17" x14ac:dyDescent="0.35">
      <c r="N28" s="7"/>
      <c r="O28" s="7"/>
    </row>
    <row r="29" spans="14:17" x14ac:dyDescent="0.35">
      <c r="N29" s="7"/>
      <c r="O29" s="7"/>
    </row>
    <row r="30" spans="14:17" x14ac:dyDescent="0.35">
      <c r="N30" s="7"/>
      <c r="O30" s="7"/>
    </row>
    <row r="31" spans="14:17" ht="12" customHeight="1" x14ac:dyDescent="0.35">
      <c r="N31" s="7"/>
      <c r="O31" s="7"/>
    </row>
    <row r="32" spans="14:17" ht="12" customHeight="1" x14ac:dyDescent="0.35">
      <c r="N32" s="7"/>
      <c r="O32" s="7"/>
      <c r="Q32" s="6"/>
    </row>
    <row r="33" spans="14:17" ht="12" customHeight="1" x14ac:dyDescent="0.35">
      <c r="N33" s="7"/>
      <c r="O33" s="7"/>
    </row>
    <row r="34" spans="14:17" x14ac:dyDescent="0.35">
      <c r="N34" s="7"/>
      <c r="O34" s="7"/>
    </row>
    <row r="35" spans="14:17" x14ac:dyDescent="0.35">
      <c r="N35" s="7"/>
      <c r="O35" s="7"/>
    </row>
    <row r="36" spans="14:17" x14ac:dyDescent="0.35">
      <c r="N36" s="7"/>
      <c r="O36" s="7"/>
    </row>
    <row r="37" spans="14:17" x14ac:dyDescent="0.35">
      <c r="N37" s="7"/>
      <c r="O37" s="7"/>
    </row>
    <row r="38" spans="14:17" x14ac:dyDescent="0.35">
      <c r="N38" s="7"/>
      <c r="O38" s="7"/>
    </row>
    <row r="39" spans="14:17" x14ac:dyDescent="0.35">
      <c r="N39" s="7"/>
      <c r="O39" s="7"/>
      <c r="Q39" s="1"/>
    </row>
    <row r="40" spans="14:17" x14ac:dyDescent="0.35">
      <c r="N40" s="7"/>
      <c r="O40" s="7"/>
      <c r="Q40" s="1"/>
    </row>
    <row r="41" spans="14:17" x14ac:dyDescent="0.35">
      <c r="N41" s="7"/>
      <c r="O41" s="7"/>
      <c r="Q41" s="1"/>
    </row>
    <row r="42" spans="14:17" x14ac:dyDescent="0.35">
      <c r="N42" s="7"/>
      <c r="O42" s="7"/>
      <c r="Q42" s="1"/>
    </row>
    <row r="43" spans="14:17" x14ac:dyDescent="0.35">
      <c r="N43" s="7"/>
      <c r="O43" s="7"/>
      <c r="Q43" s="1"/>
    </row>
    <row r="44" spans="14:17" x14ac:dyDescent="0.35">
      <c r="N44" s="7"/>
      <c r="O44" s="7"/>
      <c r="Q44" s="1"/>
    </row>
    <row r="45" spans="14:17" x14ac:dyDescent="0.35">
      <c r="N45" s="7"/>
      <c r="O45" s="7"/>
      <c r="Q45" s="1"/>
    </row>
    <row r="46" spans="14:17" x14ac:dyDescent="0.35">
      <c r="N46" s="7"/>
      <c r="O46" s="7"/>
      <c r="Q46" s="1"/>
    </row>
    <row r="47" spans="14:17" x14ac:dyDescent="0.35">
      <c r="N47" s="7"/>
      <c r="O47" s="7"/>
      <c r="Q47" s="1"/>
    </row>
    <row r="48" spans="14:17" x14ac:dyDescent="0.35">
      <c r="N48" s="7"/>
      <c r="O48" s="7"/>
      <c r="Q48" s="1"/>
    </row>
    <row r="49" spans="14:17" x14ac:dyDescent="0.35">
      <c r="N49" s="7"/>
      <c r="O49" s="7"/>
      <c r="Q49" s="1"/>
    </row>
    <row r="50" spans="14:17" x14ac:dyDescent="0.35">
      <c r="N50" s="7"/>
      <c r="O50" s="7"/>
      <c r="Q50" s="1"/>
    </row>
    <row r="51" spans="14:17" x14ac:dyDescent="0.35">
      <c r="N51" s="7"/>
      <c r="O51" s="7"/>
      <c r="Q51" s="1"/>
    </row>
    <row r="52" spans="14:17" x14ac:dyDescent="0.35">
      <c r="Q52" s="1"/>
    </row>
    <row r="53" spans="14:17" x14ac:dyDescent="0.35">
      <c r="Q53" s="1"/>
    </row>
    <row r="54" spans="14:17" x14ac:dyDescent="0.35">
      <c r="Q54" s="1"/>
    </row>
    <row r="55" spans="14:17" x14ac:dyDescent="0.35">
      <c r="Q55" s="1"/>
    </row>
    <row r="56" spans="14:17" x14ac:dyDescent="0.35">
      <c r="Q56" s="1"/>
    </row>
    <row r="57" spans="14:17" x14ac:dyDescent="0.35">
      <c r="Q57" s="1"/>
    </row>
    <row r="58" spans="14:17" x14ac:dyDescent="0.35">
      <c r="Q58" s="1"/>
    </row>
    <row r="59" spans="14:17" x14ac:dyDescent="0.35">
      <c r="Q59" s="1"/>
    </row>
    <row r="60" spans="14:17" x14ac:dyDescent="0.35">
      <c r="Q60" s="1"/>
    </row>
    <row r="61" spans="14:17" x14ac:dyDescent="0.35">
      <c r="Q61" s="1"/>
    </row>
    <row r="62" spans="14:17" x14ac:dyDescent="0.35">
      <c r="Q62" s="1"/>
    </row>
    <row r="63" spans="14:17" x14ac:dyDescent="0.35">
      <c r="Q63" s="1"/>
    </row>
    <row r="64" spans="14:17" x14ac:dyDescent="0.35">
      <c r="Q64" s="1"/>
    </row>
    <row r="65" spans="17:17" x14ac:dyDescent="0.35">
      <c r="Q65" s="1"/>
    </row>
    <row r="66" spans="17:17" x14ac:dyDescent="0.35">
      <c r="Q66" s="1"/>
    </row>
    <row r="67" spans="17:17" x14ac:dyDescent="0.35">
      <c r="Q67" s="1"/>
    </row>
    <row r="68" spans="17:17" x14ac:dyDescent="0.35">
      <c r="Q68" s="1"/>
    </row>
    <row r="69" spans="17:17" x14ac:dyDescent="0.35">
      <c r="Q69" s="1"/>
    </row>
    <row r="70" spans="17:17" x14ac:dyDescent="0.35">
      <c r="Q70" s="1"/>
    </row>
  </sheetData>
  <sheetProtection selectLockedCells="1" selectUnlockedCells="1"/>
  <sortState xmlns:xlrd2="http://schemas.microsoft.com/office/spreadsheetml/2017/richdata2" ref="B15:F16">
    <sortCondition descending="1" ref="D15:D16"/>
  </sortState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7">
    <pageSetUpPr fitToPage="1"/>
  </sheetPr>
  <dimension ref="A1:Q17"/>
  <sheetViews>
    <sheetView workbookViewId="0">
      <selection activeCell="G18" sqref="G18"/>
    </sheetView>
  </sheetViews>
  <sheetFormatPr defaultRowHeight="12.5" x14ac:dyDescent="0.25"/>
  <cols>
    <col min="1" max="1" width="22.1796875" customWidth="1"/>
    <col min="2" max="2" width="10.453125" bestFit="1" customWidth="1"/>
    <col min="3" max="3" width="5.26953125" bestFit="1" customWidth="1"/>
    <col min="4" max="4" width="6" bestFit="1" customWidth="1"/>
    <col min="5" max="5" width="6.54296875" bestFit="1" customWidth="1"/>
  </cols>
  <sheetData>
    <row r="1" spans="1:17" s="1" customFormat="1" ht="18.5" x14ac:dyDescent="0.45">
      <c r="A1" s="19" t="s">
        <v>27</v>
      </c>
      <c r="C1" s="47">
        <f>'Tulokset-finaali'!$F$3</f>
        <v>44359</v>
      </c>
      <c r="D1" s="47"/>
      <c r="E1" s="47"/>
      <c r="Q1" s="33"/>
    </row>
    <row r="2" spans="1:17" s="1" customFormat="1" ht="14.5" x14ac:dyDescent="0.35">
      <c r="E2" s="33"/>
      <c r="Q2" s="33"/>
    </row>
    <row r="3" spans="1:17" s="1" customFormat="1" ht="15.5" x14ac:dyDescent="0.35">
      <c r="A3" s="18" t="str">
        <f>'Tulokset-finaali'!$A$3</f>
        <v>MIESTEN SM-LIIGA</v>
      </c>
      <c r="B3" s="1" t="str">
        <f>'Tulokset-finaali'!$C$3</f>
        <v>Lahti</v>
      </c>
      <c r="C3" s="48" t="s">
        <v>22</v>
      </c>
      <c r="D3" s="48"/>
      <c r="E3" s="48"/>
      <c r="F3" s="28"/>
      <c r="Q3" s="33"/>
    </row>
    <row r="4" spans="1:17" s="1" customFormat="1" ht="15" customHeight="1" x14ac:dyDescent="0.35">
      <c r="A4" s="18"/>
      <c r="D4" s="31"/>
      <c r="E4" s="31"/>
      <c r="G4" s="17"/>
      <c r="Q4" s="37"/>
    </row>
    <row r="5" spans="1:17" s="1" customFormat="1" ht="14.5" x14ac:dyDescent="0.35">
      <c r="A5" s="35" t="s">
        <v>35</v>
      </c>
      <c r="B5" s="28"/>
      <c r="D5" s="37"/>
      <c r="E5" s="37"/>
      <c r="G5" s="17"/>
      <c r="Q5" s="37"/>
    </row>
    <row r="7" spans="1:17" x14ac:dyDescent="0.25">
      <c r="A7" s="21" t="s">
        <v>17</v>
      </c>
      <c r="B7" s="21" t="s">
        <v>11</v>
      </c>
      <c r="C7" t="s">
        <v>5</v>
      </c>
      <c r="D7" t="s">
        <v>1</v>
      </c>
      <c r="E7" t="s">
        <v>21</v>
      </c>
    </row>
    <row r="8" spans="1:17" x14ac:dyDescent="0.25">
      <c r="A8" t="s">
        <v>34</v>
      </c>
      <c r="B8" t="s">
        <v>28</v>
      </c>
      <c r="C8" s="23">
        <v>884</v>
      </c>
      <c r="D8" s="23">
        <v>4</v>
      </c>
      <c r="E8" s="8">
        <v>221</v>
      </c>
    </row>
    <row r="9" spans="1:17" x14ac:dyDescent="0.25">
      <c r="A9" t="s">
        <v>32</v>
      </c>
      <c r="B9" t="s">
        <v>28</v>
      </c>
      <c r="C9" s="23">
        <v>868</v>
      </c>
      <c r="D9" s="23">
        <v>4</v>
      </c>
      <c r="E9" s="8">
        <v>217</v>
      </c>
    </row>
    <row r="10" spans="1:17" x14ac:dyDescent="0.25">
      <c r="A10" t="s">
        <v>52</v>
      </c>
      <c r="B10" t="s">
        <v>57</v>
      </c>
      <c r="C10" s="23">
        <v>424</v>
      </c>
      <c r="D10" s="23">
        <v>2</v>
      </c>
      <c r="E10" s="8">
        <v>212</v>
      </c>
    </row>
    <row r="11" spans="1:17" x14ac:dyDescent="0.25">
      <c r="A11" t="s">
        <v>47</v>
      </c>
      <c r="B11" t="s">
        <v>57</v>
      </c>
      <c r="C11" s="23">
        <v>412</v>
      </c>
      <c r="D11" s="23">
        <v>2</v>
      </c>
      <c r="E11" s="8">
        <v>206</v>
      </c>
    </row>
    <row r="12" spans="1:17" x14ac:dyDescent="0.25">
      <c r="A12" t="s">
        <v>40</v>
      </c>
      <c r="B12" t="s">
        <v>56</v>
      </c>
      <c r="C12" s="23">
        <v>411</v>
      </c>
      <c r="D12" s="23">
        <v>2</v>
      </c>
      <c r="E12" s="8">
        <v>205.5</v>
      </c>
    </row>
    <row r="13" spans="1:17" x14ac:dyDescent="0.25">
      <c r="A13" t="s">
        <v>9</v>
      </c>
      <c r="B13" t="s">
        <v>28</v>
      </c>
      <c r="C13" s="23">
        <v>816</v>
      </c>
      <c r="D13" s="23">
        <v>4</v>
      </c>
      <c r="E13" s="8">
        <v>204</v>
      </c>
    </row>
    <row r="14" spans="1:17" x14ac:dyDescent="0.25">
      <c r="A14" t="s">
        <v>42</v>
      </c>
      <c r="B14" t="s">
        <v>56</v>
      </c>
      <c r="C14" s="23">
        <v>405</v>
      </c>
      <c r="D14" s="23">
        <v>2</v>
      </c>
      <c r="E14" s="8">
        <v>202.5</v>
      </c>
    </row>
    <row r="15" spans="1:17" x14ac:dyDescent="0.25">
      <c r="A15" t="s">
        <v>44</v>
      </c>
      <c r="B15" t="s">
        <v>56</v>
      </c>
      <c r="C15" s="23">
        <v>405</v>
      </c>
      <c r="D15" s="23">
        <v>2</v>
      </c>
      <c r="E15" s="8">
        <v>202.5</v>
      </c>
    </row>
    <row r="16" spans="1:17" x14ac:dyDescent="0.25">
      <c r="A16" t="s">
        <v>51</v>
      </c>
      <c r="B16" t="s">
        <v>57</v>
      </c>
      <c r="C16" s="23">
        <v>394</v>
      </c>
      <c r="D16" s="23">
        <v>2</v>
      </c>
      <c r="E16" s="8">
        <v>197</v>
      </c>
    </row>
    <row r="17" spans="1:5" x14ac:dyDescent="0.25">
      <c r="A17" t="s">
        <v>18</v>
      </c>
      <c r="C17" s="23">
        <v>5019</v>
      </c>
      <c r="D17" s="23">
        <v>24</v>
      </c>
      <c r="E17" s="8">
        <v>209.125</v>
      </c>
    </row>
  </sheetData>
  <mergeCells count="2">
    <mergeCell ref="C1:E1"/>
    <mergeCell ref="C3:E3"/>
  </mergeCell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5" name="Button 1">
              <controlPr defaultSize="0" print="0" autoFill="0" autoPict="0" macro="[0]!Paivita_hktulokset_k3">
                <anchor moveWithCells="1" sizeWithCells="1">
                  <from>
                    <xdr:col>6</xdr:col>
                    <xdr:colOff>50800</xdr:colOff>
                    <xdr:row>0</xdr:row>
                    <xdr:rowOff>31750</xdr:rowOff>
                  </from>
                  <to>
                    <xdr:col>6</xdr:col>
                    <xdr:colOff>565150</xdr:colOff>
                    <xdr:row>0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A1:E18"/>
  <sheetViews>
    <sheetView zoomScale="90" zoomScaleNormal="90" workbookViewId="0">
      <selection activeCell="A10" sqref="A10"/>
    </sheetView>
  </sheetViews>
  <sheetFormatPr defaultRowHeight="12.5" x14ac:dyDescent="0.25"/>
  <cols>
    <col min="1" max="1" width="16.81640625" customWidth="1"/>
    <col min="2" max="2" width="2.453125" customWidth="1"/>
    <col min="3" max="3" width="16.81640625" customWidth="1"/>
    <col min="4" max="4" width="2.453125" customWidth="1"/>
    <col min="5" max="5" width="16.81640625" customWidth="1"/>
    <col min="6" max="6" width="2.453125" customWidth="1"/>
  </cols>
  <sheetData>
    <row r="1" spans="1:5" ht="18.5" x14ac:dyDescent="0.45">
      <c r="A1" s="19" t="s">
        <v>27</v>
      </c>
    </row>
    <row r="2" spans="1:5" ht="14.5" x14ac:dyDescent="0.35">
      <c r="A2" s="1"/>
    </row>
    <row r="3" spans="1:5" ht="15.5" x14ac:dyDescent="0.35">
      <c r="A3" s="18" t="str">
        <f>'Tulokset-finaali'!$A$3</f>
        <v>MIESTEN SM-LIIGA</v>
      </c>
      <c r="E3" s="1" t="str">
        <f>'Tulokset-finaali'!$C$3</f>
        <v>Lahti</v>
      </c>
    </row>
    <row r="5" spans="1:5" ht="14" x14ac:dyDescent="0.3">
      <c r="A5" s="16" t="s">
        <v>8</v>
      </c>
    </row>
    <row r="7" spans="1:5" x14ac:dyDescent="0.25">
      <c r="A7" t="s">
        <v>22</v>
      </c>
      <c r="C7" s="36">
        <f>'Tulokset-finaali'!$F$3</f>
        <v>44359</v>
      </c>
    </row>
    <row r="9" spans="1:5" ht="13" x14ac:dyDescent="0.3">
      <c r="A9" s="9" t="str">
        <f>[1]Perustiedot!$A$14</f>
        <v>TPS</v>
      </c>
      <c r="C9" s="9" t="str">
        <f>[1]Perustiedot!$A$5</f>
        <v>Bay</v>
      </c>
      <c r="E9" s="9" t="str">
        <f>[1]Perustiedot!$A$13</f>
        <v>TKK</v>
      </c>
    </row>
    <row r="10" spans="1:5" x14ac:dyDescent="0.25">
      <c r="A10" s="38" t="s">
        <v>47</v>
      </c>
      <c r="C10" s="38" t="s">
        <v>30</v>
      </c>
      <c r="E10" s="38" t="s">
        <v>38</v>
      </c>
    </row>
    <row r="11" spans="1:5" x14ac:dyDescent="0.25">
      <c r="A11" s="38" t="s">
        <v>48</v>
      </c>
      <c r="C11" s="38" t="s">
        <v>36</v>
      </c>
      <c r="E11" s="38" t="s">
        <v>39</v>
      </c>
    </row>
    <row r="12" spans="1:5" x14ac:dyDescent="0.25">
      <c r="A12" s="38" t="s">
        <v>49</v>
      </c>
      <c r="C12" s="38" t="s">
        <v>32</v>
      </c>
      <c r="E12" s="38" t="s">
        <v>40</v>
      </c>
    </row>
    <row r="13" spans="1:5" x14ac:dyDescent="0.25">
      <c r="A13" s="38" t="s">
        <v>50</v>
      </c>
      <c r="C13" s="38" t="s">
        <v>33</v>
      </c>
      <c r="E13" s="38" t="s">
        <v>41</v>
      </c>
    </row>
    <row r="14" spans="1:5" x14ac:dyDescent="0.25">
      <c r="A14" s="38" t="s">
        <v>51</v>
      </c>
      <c r="C14" s="38" t="s">
        <v>34</v>
      </c>
      <c r="E14" s="38" t="s">
        <v>42</v>
      </c>
    </row>
    <row r="15" spans="1:5" x14ac:dyDescent="0.25">
      <c r="A15" s="38" t="s">
        <v>52</v>
      </c>
      <c r="C15" s="38" t="s">
        <v>37</v>
      </c>
      <c r="E15" s="38" t="s">
        <v>43</v>
      </c>
    </row>
    <row r="16" spans="1:5" x14ac:dyDescent="0.25">
      <c r="A16" s="38" t="s">
        <v>53</v>
      </c>
      <c r="C16" s="38" t="s">
        <v>31</v>
      </c>
      <c r="E16" s="38" t="s">
        <v>44</v>
      </c>
    </row>
    <row r="17" spans="3:5" x14ac:dyDescent="0.25">
      <c r="C17" s="38" t="s">
        <v>9</v>
      </c>
      <c r="E17" s="38" t="s">
        <v>45</v>
      </c>
    </row>
    <row r="18" spans="3:5" x14ac:dyDescent="0.25">
      <c r="E18" s="38" t="s">
        <v>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2"/>
  <dimension ref="A1:C225"/>
  <sheetViews>
    <sheetView zoomScale="90" zoomScaleNormal="90" workbookViewId="0">
      <pane ySplit="9" topLeftCell="A10" activePane="bottomLeft" state="frozen"/>
      <selection pane="bottomLeft" activeCell="A10" sqref="A10"/>
    </sheetView>
  </sheetViews>
  <sheetFormatPr defaultRowHeight="12.5" x14ac:dyDescent="0.25"/>
  <cols>
    <col min="1" max="1" width="26.453125" style="22" customWidth="1"/>
    <col min="2" max="2" width="5.453125" style="22" customWidth="1"/>
    <col min="3" max="3" width="15" customWidth="1"/>
    <col min="4" max="4" width="26.453125" customWidth="1"/>
    <col min="5" max="5" width="5.453125" customWidth="1"/>
    <col min="6" max="6" width="15.1796875" customWidth="1"/>
    <col min="7" max="7" width="26.453125" customWidth="1"/>
    <col min="8" max="8" width="5.453125" customWidth="1"/>
    <col min="9" max="9" width="15.1796875" customWidth="1"/>
    <col min="10" max="10" width="26.453125" customWidth="1"/>
    <col min="11" max="11" width="5.453125" customWidth="1"/>
    <col min="12" max="12" width="15.1796875" customWidth="1"/>
    <col min="13" max="13" width="26.453125" customWidth="1"/>
    <col min="14" max="14" width="5.453125" customWidth="1"/>
    <col min="15" max="15" width="15.1796875" customWidth="1"/>
  </cols>
  <sheetData>
    <row r="1" spans="1:3" ht="18.5" x14ac:dyDescent="0.45">
      <c r="A1" s="25" t="s">
        <v>27</v>
      </c>
      <c r="C1" s="1"/>
    </row>
    <row r="2" spans="1:3" ht="14.5" x14ac:dyDescent="0.35">
      <c r="A2" s="26"/>
      <c r="C2" s="1"/>
    </row>
    <row r="3" spans="1:3" ht="15.5" x14ac:dyDescent="0.35">
      <c r="A3" s="18" t="str">
        <f>'Tulokset-finaali'!$A$3</f>
        <v>MIESTEN SM-LIIGA</v>
      </c>
      <c r="C3" s="1" t="str">
        <f>'Tulokset-finaali'!$C$3</f>
        <v>Lahti</v>
      </c>
    </row>
    <row r="4" spans="1:3" ht="14.5" x14ac:dyDescent="0.35">
      <c r="A4" s="26"/>
      <c r="C4" s="1"/>
    </row>
    <row r="5" spans="1:3" ht="14.5" x14ac:dyDescent="0.35">
      <c r="A5" s="26" t="s">
        <v>19</v>
      </c>
      <c r="C5" s="1"/>
    </row>
    <row r="6" spans="1:3" ht="14.5" x14ac:dyDescent="0.35">
      <c r="A6" s="26"/>
      <c r="C6" s="1"/>
    </row>
    <row r="7" spans="1:3" x14ac:dyDescent="0.25">
      <c r="A7" s="22" t="s">
        <v>22</v>
      </c>
    </row>
    <row r="9" spans="1:3" s="24" customFormat="1" ht="11.5" x14ac:dyDescent="0.25">
      <c r="A9" s="27" t="s">
        <v>17</v>
      </c>
      <c r="B9" s="27" t="s">
        <v>20</v>
      </c>
      <c r="C9" s="24" t="s">
        <v>11</v>
      </c>
    </row>
    <row r="10" spans="1:3" ht="12.75" customHeight="1" x14ac:dyDescent="0.25">
      <c r="A10" s="22" t="str">
        <f>'Tulokset-finaali'!$B$9</f>
        <v>Mannonen Petri</v>
      </c>
      <c r="B10" s="22">
        <f>'Tulokset-finaali'!$C$9</f>
        <v>201</v>
      </c>
      <c r="C10" t="str">
        <f>'Tulokset-finaali'!$B$7</f>
        <v>TKK</v>
      </c>
    </row>
    <row r="11" spans="1:3" ht="12.75" customHeight="1" x14ac:dyDescent="0.25">
      <c r="A11" s="22" t="str">
        <f>'Tulokset-finaali'!$B$10</f>
        <v>Salonen Petteri</v>
      </c>
      <c r="B11" s="22">
        <f>'Tulokset-finaali'!$C$10</f>
        <v>204</v>
      </c>
      <c r="C11" t="str">
        <f>'Tulokset-finaali'!$B$7</f>
        <v>TKK</v>
      </c>
    </row>
    <row r="12" spans="1:3" ht="12.75" customHeight="1" x14ac:dyDescent="0.25">
      <c r="A12" s="22" t="str">
        <f>'Tulokset-finaali'!$B$11</f>
        <v>Lahti Jarno</v>
      </c>
      <c r="B12" s="22">
        <f>'Tulokset-finaali'!$C$11</f>
        <v>173</v>
      </c>
      <c r="C12" t="str">
        <f>'Tulokset-finaali'!$B$7</f>
        <v>TKK</v>
      </c>
    </row>
    <row r="13" spans="1:3" ht="12.75" customHeight="1" x14ac:dyDescent="0.25">
      <c r="A13" s="22" t="str">
        <f>'Tulokset-finaali'!$F$9</f>
        <v>Tonteri Juhani</v>
      </c>
      <c r="B13" s="22">
        <f>'Tulokset-finaali'!$G$9</f>
        <v>224</v>
      </c>
      <c r="C13" t="str">
        <f>'Tulokset-finaali'!$F$7</f>
        <v>Bay</v>
      </c>
    </row>
    <row r="14" spans="1:3" x14ac:dyDescent="0.25">
      <c r="A14" s="22" t="str">
        <f>'Tulokset-finaali'!$F$10</f>
        <v>Ahokas Jesse</v>
      </c>
      <c r="B14" s="22">
        <f>'Tulokset-finaali'!$G$10</f>
        <v>229</v>
      </c>
      <c r="C14" t="str">
        <f>'Tulokset-finaali'!$F$7</f>
        <v>Bay</v>
      </c>
    </row>
    <row r="15" spans="1:3" x14ac:dyDescent="0.25">
      <c r="A15" s="22" t="str">
        <f>'Tulokset-finaali'!$F$11</f>
        <v>Ratia Jari</v>
      </c>
      <c r="B15" s="22">
        <f>'Tulokset-finaali'!$G$11</f>
        <v>211</v>
      </c>
      <c r="C15" t="str">
        <f>'Tulokset-finaali'!$F$7</f>
        <v>Bay</v>
      </c>
    </row>
    <row r="16" spans="1:3" x14ac:dyDescent="0.25">
      <c r="A16" s="22" t="str">
        <f>'Tulokset-finaali'!$B$18</f>
        <v>Tonteri Juhani</v>
      </c>
      <c r="B16" s="22">
        <f>'Tulokset-finaali'!$C$18</f>
        <v>226</v>
      </c>
      <c r="C16" t="str">
        <f>'Tulokset-finaali'!$B$16</f>
        <v>Bay</v>
      </c>
    </row>
    <row r="17" spans="1:3" x14ac:dyDescent="0.25">
      <c r="A17" s="22" t="str">
        <f>'Tulokset-finaali'!$B$19</f>
        <v>Ahokas Jesse</v>
      </c>
      <c r="B17" s="22">
        <f>'Tulokset-finaali'!$C$19</f>
        <v>201</v>
      </c>
      <c r="C17" t="str">
        <f>'Tulokset-finaali'!$B$16</f>
        <v>Bay</v>
      </c>
    </row>
    <row r="18" spans="1:3" x14ac:dyDescent="0.25">
      <c r="A18" s="22" t="str">
        <f>'Tulokset-finaali'!$B$20</f>
        <v>Ratia Jari</v>
      </c>
      <c r="B18" s="22">
        <f>'Tulokset-finaali'!$C$20</f>
        <v>225</v>
      </c>
      <c r="C18" t="str">
        <f>'Tulokset-finaali'!$B$16</f>
        <v>Bay</v>
      </c>
    </row>
    <row r="19" spans="1:3" x14ac:dyDescent="0.25">
      <c r="A19" s="22" t="str">
        <f>'Tulokset-finaali'!$F$18</f>
        <v>Mannonen Petri</v>
      </c>
      <c r="B19" s="22">
        <f>'Tulokset-finaali'!$G$18</f>
        <v>204</v>
      </c>
      <c r="C19" t="str">
        <f>'Tulokset-finaali'!$F$16</f>
        <v>TKK</v>
      </c>
    </row>
    <row r="20" spans="1:3" x14ac:dyDescent="0.25">
      <c r="A20" s="22" t="str">
        <f>'Tulokset-finaali'!$F$19</f>
        <v>Salonen Petteri</v>
      </c>
      <c r="B20" s="22">
        <f>'Tulokset-finaali'!$G$19</f>
        <v>201</v>
      </c>
      <c r="C20" t="str">
        <f>'Tulokset-finaali'!$F$16</f>
        <v>TKK</v>
      </c>
    </row>
    <row r="21" spans="1:3" x14ac:dyDescent="0.25">
      <c r="A21" s="22" t="str">
        <f>'Tulokset-finaali'!$F$20</f>
        <v>Lahti Jarno</v>
      </c>
      <c r="B21" s="22">
        <f>'Tulokset-finaali'!$G$20</f>
        <v>238</v>
      </c>
      <c r="C21" t="str">
        <f>'Tulokset-finaali'!$F$16</f>
        <v>TKK</v>
      </c>
    </row>
    <row r="22" spans="1:3" x14ac:dyDescent="0.25">
      <c r="A22" s="22" t="str">
        <f>'Tulokset-finaali'!$K$9</f>
        <v>Tonteri Juhani</v>
      </c>
      <c r="B22" s="22">
        <f>'Tulokset-finaali'!$L$9</f>
        <v>247</v>
      </c>
      <c r="C22" t="str">
        <f>'Tulokset-finaali'!$K$7</f>
        <v>Bay</v>
      </c>
    </row>
    <row r="23" spans="1:3" x14ac:dyDescent="0.25">
      <c r="A23" s="22" t="str">
        <f>'Tulokset-finaali'!$K$10</f>
        <v>Ahokas Jesse</v>
      </c>
      <c r="B23" s="22">
        <f>'Tulokset-finaali'!$L$10</f>
        <v>211</v>
      </c>
      <c r="C23" t="str">
        <f>'Tulokset-finaali'!$K$7</f>
        <v>Bay</v>
      </c>
    </row>
    <row r="24" spans="1:3" x14ac:dyDescent="0.25">
      <c r="A24" s="22" t="str">
        <f>'Tulokset-finaali'!$K$11</f>
        <v>Ratia Jari</v>
      </c>
      <c r="B24" s="22">
        <f>'Tulokset-finaali'!$L$11</f>
        <v>180</v>
      </c>
      <c r="C24" t="str">
        <f>'Tulokset-finaali'!$K$7</f>
        <v>Bay</v>
      </c>
    </row>
    <row r="25" spans="1:3" x14ac:dyDescent="0.25">
      <c r="A25" s="22" t="str">
        <f>'Tulokset-finaali'!$O$9</f>
        <v>Ranta Tony</v>
      </c>
      <c r="B25" s="22">
        <f>'Tulokset-finaali'!$P$9</f>
        <v>204</v>
      </c>
      <c r="C25" t="str">
        <f>'Tulokset-finaali'!$O$7</f>
        <v>TPS</v>
      </c>
    </row>
    <row r="26" spans="1:3" x14ac:dyDescent="0.25">
      <c r="A26" s="22" t="str">
        <f>'Tulokset-finaali'!$O$10</f>
        <v>Valaranta Samu</v>
      </c>
      <c r="B26" s="22">
        <f>'Tulokset-finaali'!$P$10</f>
        <v>205</v>
      </c>
      <c r="C26" t="str">
        <f>'Tulokset-finaali'!$O$7</f>
        <v>TPS</v>
      </c>
    </row>
    <row r="27" spans="1:3" x14ac:dyDescent="0.25">
      <c r="A27" s="22" t="str">
        <f>'Tulokset-finaali'!$O$11</f>
        <v>Kallio Jesse</v>
      </c>
      <c r="B27" s="22">
        <f>'Tulokset-finaali'!$P$11</f>
        <v>179</v>
      </c>
      <c r="C27" t="str">
        <f>'Tulokset-finaali'!$O$7</f>
        <v>TPS</v>
      </c>
    </row>
    <row r="28" spans="1:3" x14ac:dyDescent="0.25">
      <c r="A28" s="22" t="str">
        <f>'Tulokset-finaali'!$K$18</f>
        <v>Ranta Tony</v>
      </c>
      <c r="B28" s="22">
        <f>'Tulokset-finaali'!$L$18</f>
        <v>190</v>
      </c>
      <c r="C28" t="str">
        <f>'Tulokset-finaali'!$K$16</f>
        <v>TPS</v>
      </c>
    </row>
    <row r="29" spans="1:3" x14ac:dyDescent="0.25">
      <c r="A29" s="22" t="str">
        <f>'Tulokset-finaali'!$K$19</f>
        <v>Valaranta Samu</v>
      </c>
      <c r="B29" s="22">
        <f>'Tulokset-finaali'!$L$19</f>
        <v>219</v>
      </c>
      <c r="C29" t="str">
        <f>'Tulokset-finaali'!$K$16</f>
        <v>TPS</v>
      </c>
    </row>
    <row r="30" spans="1:3" x14ac:dyDescent="0.25">
      <c r="A30" s="22" t="str">
        <f>'Tulokset-finaali'!$K$20</f>
        <v>Kallio Jesse</v>
      </c>
      <c r="B30" s="22">
        <f>'Tulokset-finaali'!$L$20</f>
        <v>233</v>
      </c>
      <c r="C30" t="str">
        <f>'Tulokset-finaali'!$K$16</f>
        <v>TPS</v>
      </c>
    </row>
    <row r="31" spans="1:3" x14ac:dyDescent="0.25">
      <c r="A31" s="22" t="str">
        <f>'Tulokset-finaali'!$O$18</f>
        <v>Tonteri Juhani</v>
      </c>
      <c r="B31" s="22">
        <f>'Tulokset-finaali'!$P$18</f>
        <v>187</v>
      </c>
      <c r="C31" t="str">
        <f>'Tulokset-finaali'!$O$16</f>
        <v>Bay</v>
      </c>
    </row>
    <row r="32" spans="1:3" x14ac:dyDescent="0.25">
      <c r="A32" s="22" t="str">
        <f>'Tulokset-finaali'!$O$19</f>
        <v>Ahokas Jesse</v>
      </c>
      <c r="B32" s="22">
        <f>'Tulokset-finaali'!$P$19</f>
        <v>175</v>
      </c>
      <c r="C32" t="str">
        <f>'Tulokset-finaali'!$O$16</f>
        <v>Bay</v>
      </c>
    </row>
    <row r="33" spans="1:3" x14ac:dyDescent="0.25">
      <c r="A33" s="22" t="str">
        <f>'Tulokset-finaali'!$O$20</f>
        <v>Ratia Jari</v>
      </c>
      <c r="B33" s="22">
        <f>'Tulokset-finaali'!$P$20</f>
        <v>252</v>
      </c>
      <c r="C33" t="str">
        <f>'Tulokset-finaali'!$O$16</f>
        <v>Bay</v>
      </c>
    </row>
    <row r="34" spans="1:3" x14ac:dyDescent="0.25">
      <c r="A34"/>
      <c r="B34"/>
    </row>
    <row r="35" spans="1:3" x14ac:dyDescent="0.25">
      <c r="A35"/>
      <c r="B35"/>
    </row>
    <row r="36" spans="1:3" x14ac:dyDescent="0.25">
      <c r="A36"/>
      <c r="B36"/>
    </row>
    <row r="37" spans="1:3" x14ac:dyDescent="0.25">
      <c r="A37"/>
      <c r="B37"/>
    </row>
    <row r="38" spans="1:3" x14ac:dyDescent="0.25">
      <c r="A38"/>
      <c r="B38"/>
    </row>
    <row r="39" spans="1:3" x14ac:dyDescent="0.25">
      <c r="A39"/>
      <c r="B39"/>
    </row>
    <row r="40" spans="1:3" x14ac:dyDescent="0.25">
      <c r="A40"/>
      <c r="B40"/>
    </row>
    <row r="41" spans="1:3" x14ac:dyDescent="0.25">
      <c r="A41"/>
      <c r="B41"/>
    </row>
    <row r="42" spans="1:3" x14ac:dyDescent="0.25">
      <c r="A42"/>
      <c r="B42"/>
    </row>
    <row r="43" spans="1:3" x14ac:dyDescent="0.25">
      <c r="A43"/>
      <c r="B43"/>
    </row>
    <row r="44" spans="1:3" x14ac:dyDescent="0.25">
      <c r="A44"/>
      <c r="B44"/>
    </row>
    <row r="45" spans="1:3" x14ac:dyDescent="0.25">
      <c r="A45"/>
      <c r="B45"/>
    </row>
    <row r="46" spans="1:3" x14ac:dyDescent="0.25">
      <c r="A46"/>
      <c r="B46"/>
    </row>
    <row r="47" spans="1:3" x14ac:dyDescent="0.25">
      <c r="A47"/>
      <c r="B47"/>
    </row>
    <row r="48" spans="1:3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ht="12.75" customHeight="1" x14ac:dyDescent="0.25">
      <c r="A170"/>
      <c r="B170"/>
    </row>
    <row r="171" spans="1:2" ht="12.75" customHeight="1" x14ac:dyDescent="0.25">
      <c r="A171"/>
      <c r="B171"/>
    </row>
    <row r="172" spans="1:2" ht="12.75" customHeight="1" x14ac:dyDescent="0.25">
      <c r="A172"/>
      <c r="B172"/>
    </row>
    <row r="173" spans="1:2" ht="12.75" customHeight="1" x14ac:dyDescent="0.25">
      <c r="A173"/>
      <c r="B173"/>
    </row>
    <row r="174" spans="1:2" ht="12.75" customHeight="1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4</vt:i4>
      </vt:variant>
    </vt:vector>
  </HeadingPairs>
  <TitlesOfParts>
    <vt:vector size="9" baseType="lpstr">
      <vt:lpstr>Tulokset-finaali</vt:lpstr>
      <vt:lpstr>Finaali</vt:lpstr>
      <vt:lpstr>HK-finaali</vt:lpstr>
      <vt:lpstr>Pelaajat-finaali</vt:lpstr>
      <vt:lpstr>HK-välitaulu</vt:lpstr>
      <vt:lpstr>Joukkue01_5</vt:lpstr>
      <vt:lpstr>Joukkue02_5</vt:lpstr>
      <vt:lpstr>Joukkue03_5</vt:lpstr>
      <vt:lpstr>'Tulokset-finaali'!Tulostusalue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Tiski1</dc:creator>
  <cp:lastModifiedBy>Olli Pakonen</cp:lastModifiedBy>
  <cp:lastPrinted>2021-06-12T10:36:23Z</cp:lastPrinted>
  <dcterms:created xsi:type="dcterms:W3CDTF">2016-03-16T10:41:24Z</dcterms:created>
  <dcterms:modified xsi:type="dcterms:W3CDTF">2021-06-15T12:15:29Z</dcterms:modified>
</cp:coreProperties>
</file>