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ämäTyökirja" hidePivotFieldList="1"/>
  <mc:AlternateContent xmlns:mc="http://schemas.openxmlformats.org/markup-compatibility/2006">
    <mc:Choice Requires="x15">
      <x15ac:absPath xmlns:x15ac="http://schemas.microsoft.com/office/spreadsheetml/2010/11/ac" url="https://keilailu-my.sharepoint.com/personal/olli_pakonen_keilailu_fi/Documents/One Driveen/Valtakunnansarjat/"/>
    </mc:Choice>
  </mc:AlternateContent>
  <xr:revisionPtr revIDLastSave="0" documentId="8_{C2A3542E-BDCC-40FE-BB82-900B353BD8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ulokset-finaali" sheetId="23" r:id="rId1"/>
    <sheet name="Finaali" sheetId="24" r:id="rId2"/>
    <sheet name="HK-finaali" sheetId="25" r:id="rId3"/>
    <sheet name="Pelaajat-finaali" sheetId="22" r:id="rId4"/>
    <sheet name="HK-välitaulu" sheetId="6" r:id="rId5"/>
  </sheets>
  <definedNames>
    <definedName name="Joukkue01_5">'Pelaajat-finaali'!$A$10:$A$24</definedName>
    <definedName name="Joukkue02_5">'Pelaajat-finaali'!$C$10:$C$24</definedName>
    <definedName name="Joukkue03_5">'Pelaajat-finaali'!$E$10:$E$24</definedName>
    <definedName name="_xlnm.Print_Area" localSheetId="0">'Tulokset-finaali'!$1:$28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6" l="1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45" i="6"/>
  <c r="B45" i="6"/>
  <c r="A46" i="6"/>
  <c r="B46" i="6"/>
  <c r="A47" i="6"/>
  <c r="B47" i="6"/>
  <c r="A48" i="6"/>
  <c r="B48" i="6"/>
  <c r="A49" i="6"/>
  <c r="B49" i="6"/>
  <c r="B9" i="24"/>
  <c r="A28" i="6"/>
  <c r="A27" i="6"/>
  <c r="A26" i="6"/>
  <c r="A23" i="6"/>
  <c r="A22" i="6"/>
  <c r="A21" i="6"/>
  <c r="A19" i="6"/>
  <c r="A18" i="6"/>
  <c r="A17" i="6"/>
  <c r="A13" i="6"/>
  <c r="A12" i="6"/>
  <c r="A43" i="6"/>
  <c r="A42" i="6"/>
  <c r="A41" i="6"/>
  <c r="A39" i="6"/>
  <c r="A38" i="6"/>
  <c r="A37" i="6"/>
  <c r="B44" i="6" l="1"/>
  <c r="B43" i="6"/>
  <c r="B42" i="6"/>
  <c r="B41" i="6"/>
  <c r="B39" i="6"/>
  <c r="B38" i="6"/>
  <c r="B37" i="6"/>
  <c r="B29" i="6"/>
  <c r="B28" i="6"/>
  <c r="B27" i="6"/>
  <c r="B26" i="6"/>
  <c r="B24" i="6"/>
  <c r="B23" i="6"/>
  <c r="B22" i="6"/>
  <c r="B21" i="6"/>
  <c r="B19" i="6"/>
  <c r="B18" i="6"/>
  <c r="B17" i="6"/>
  <c r="B14" i="6"/>
  <c r="B13" i="6"/>
  <c r="B12" i="6"/>
  <c r="G3" i="24"/>
  <c r="A3" i="6"/>
  <c r="A3" i="22"/>
  <c r="A3" i="25"/>
  <c r="A3" i="24"/>
  <c r="U21" i="23"/>
  <c r="R21" i="23"/>
  <c r="P25" i="23"/>
  <c r="P14" i="23"/>
  <c r="G25" i="23"/>
  <c r="L25" i="23"/>
  <c r="L14" i="23"/>
  <c r="C25" i="23"/>
  <c r="B40" i="6"/>
  <c r="B36" i="6"/>
  <c r="B35" i="6"/>
  <c r="B25" i="6"/>
  <c r="B20" i="6"/>
  <c r="B16" i="6"/>
  <c r="B15" i="6"/>
  <c r="B11" i="6"/>
  <c r="B10" i="6"/>
  <c r="O18" i="23"/>
  <c r="Q7" i="23"/>
  <c r="P7" i="23"/>
  <c r="O7" i="23"/>
  <c r="C38" i="6" s="1"/>
  <c r="M18" i="23"/>
  <c r="L18" i="23"/>
  <c r="K18" i="23"/>
  <c r="C43" i="6" s="1"/>
  <c r="D18" i="23"/>
  <c r="C18" i="23"/>
  <c r="B18" i="23"/>
  <c r="C23" i="6" s="1"/>
  <c r="H18" i="23"/>
  <c r="G18" i="23"/>
  <c r="F18" i="23"/>
  <c r="C28" i="6" s="1"/>
  <c r="D7" i="23"/>
  <c r="C7" i="23"/>
  <c r="B7" i="23"/>
  <c r="C13" i="6" s="1"/>
  <c r="H7" i="23"/>
  <c r="G7" i="23"/>
  <c r="F7" i="23"/>
  <c r="C18" i="6" s="1"/>
  <c r="C1" i="25"/>
  <c r="J1" i="23"/>
  <c r="C46" i="6" l="1"/>
  <c r="C45" i="6"/>
  <c r="C49" i="6"/>
  <c r="C48" i="6"/>
  <c r="C47" i="6"/>
  <c r="Q25" i="23"/>
  <c r="H25" i="23"/>
  <c r="M25" i="23"/>
  <c r="Q14" i="23"/>
  <c r="M14" i="23"/>
  <c r="D25" i="23"/>
  <c r="C14" i="6"/>
  <c r="A44" i="6"/>
  <c r="A40" i="6"/>
  <c r="C39" i="6"/>
  <c r="C37" i="6"/>
  <c r="C36" i="6"/>
  <c r="A36" i="6"/>
  <c r="C35" i="6"/>
  <c r="A35" i="6"/>
  <c r="A29" i="6"/>
  <c r="A25" i="6"/>
  <c r="A24" i="6"/>
  <c r="A20" i="6"/>
  <c r="A16" i="6"/>
  <c r="A15" i="6"/>
  <c r="A14" i="6"/>
  <c r="A11" i="6"/>
  <c r="A10" i="6"/>
  <c r="B8" i="24"/>
  <c r="Q18" i="23"/>
  <c r="P18" i="23"/>
  <c r="C29" i="6"/>
  <c r="C11" i="6"/>
  <c r="C44" i="6"/>
  <c r="U25" i="23"/>
  <c r="R25" i="23"/>
  <c r="U24" i="23"/>
  <c r="R24" i="23"/>
  <c r="U22" i="23"/>
  <c r="R22" i="23"/>
  <c r="U20" i="23"/>
  <c r="R20" i="23"/>
  <c r="J18" i="23"/>
  <c r="U14" i="23"/>
  <c r="R14" i="23"/>
  <c r="U13" i="23"/>
  <c r="R13" i="23"/>
  <c r="U9" i="23"/>
  <c r="R9" i="23"/>
  <c r="M7" i="23"/>
  <c r="L7" i="23"/>
  <c r="J7" i="23"/>
  <c r="O3" i="23"/>
  <c r="J3" i="23"/>
  <c r="C26" i="6" l="1"/>
  <c r="C10" i="6"/>
  <c r="C12" i="6"/>
  <c r="B16" i="24"/>
  <c r="C27" i="6"/>
  <c r="C24" i="6"/>
  <c r="C25" i="6"/>
  <c r="C42" i="6"/>
  <c r="C41" i="6"/>
  <c r="C40" i="6"/>
  <c r="C14" i="23"/>
  <c r="G14" i="23"/>
  <c r="D14" i="23" l="1"/>
  <c r="D15" i="23" s="1"/>
  <c r="H14" i="23"/>
  <c r="H15" i="23" s="1"/>
  <c r="C21" i="6"/>
  <c r="C20" i="6"/>
  <c r="C22" i="6"/>
  <c r="C19" i="6"/>
  <c r="C15" i="6"/>
  <c r="C16" i="6"/>
  <c r="C17" i="6"/>
  <c r="B15" i="24"/>
  <c r="E16" i="24"/>
  <c r="C16" i="24"/>
  <c r="F16" i="24" s="1"/>
  <c r="M15" i="23"/>
  <c r="C9" i="24"/>
  <c r="E9" i="24"/>
  <c r="E15" i="24"/>
  <c r="C15" i="24"/>
  <c r="C8" i="24"/>
  <c r="E8" i="24"/>
  <c r="D26" i="23"/>
  <c r="Q26" i="23"/>
  <c r="M26" i="23"/>
  <c r="Q15" i="23"/>
  <c r="F15" i="24" l="1"/>
  <c r="D8" i="24"/>
  <c r="I25" i="23"/>
  <c r="D15" i="24"/>
  <c r="D9" i="24"/>
  <c r="H26" i="23"/>
  <c r="D16" i="24" s="1"/>
  <c r="I14" i="23"/>
  <c r="F9" i="24" l="1"/>
  <c r="F8" i="24"/>
</calcChain>
</file>

<file path=xl/sharedStrings.xml><?xml version="1.0" encoding="utf-8"?>
<sst xmlns="http://schemas.openxmlformats.org/spreadsheetml/2006/main" count="188" uniqueCount="59">
  <si>
    <t>pelaajat</t>
  </si>
  <si>
    <t>sarjat</t>
  </si>
  <si>
    <t>raskaat</t>
  </si>
  <si>
    <t>yht.</t>
  </si>
  <si>
    <t>RASKAAT</t>
  </si>
  <si>
    <t>tulos</t>
  </si>
  <si>
    <t>yht. pist.</t>
  </si>
  <si>
    <t>pisteet</t>
  </si>
  <si>
    <t>1-2</t>
  </si>
  <si>
    <t>3-4</t>
  </si>
  <si>
    <t>JOUKKUEIDEN KOKOONPANOT</t>
  </si>
  <si>
    <t>sij.</t>
  </si>
  <si>
    <t>joukkue</t>
  </si>
  <si>
    <t>ottelut</t>
  </si>
  <si>
    <t>keilapisteet</t>
  </si>
  <si>
    <t>1.</t>
  </si>
  <si>
    <t>2.</t>
  </si>
  <si>
    <t>ka./ottelu</t>
  </si>
  <si>
    <t>nimi</t>
  </si>
  <si>
    <t>Henkilökohtaiset tulokset</t>
  </si>
  <si>
    <t>sarja</t>
  </si>
  <si>
    <t>ka.</t>
  </si>
  <si>
    <t>Mitalipelit</t>
  </si>
  <si>
    <t>Välierä</t>
  </si>
  <si>
    <t>Finaali</t>
  </si>
  <si>
    <t>LOPPUOTTELU</t>
  </si>
  <si>
    <t>VÄLIERÄ</t>
  </si>
  <si>
    <t>SUOMEN KEILAILULIITTO</t>
  </si>
  <si>
    <t>MIESTEN SM-LIIGA</t>
  </si>
  <si>
    <t>HENKILÖKOHTAISET TULOKSET</t>
  </si>
  <si>
    <t>Mainarit</t>
  </si>
  <si>
    <t>Bay</t>
  </si>
  <si>
    <t>GB</t>
  </si>
  <si>
    <t>Jähi Joonas</t>
  </si>
  <si>
    <t>Putkisto Teemu</t>
  </si>
  <si>
    <t>Saikkala Leevi</t>
  </si>
  <si>
    <t>Pajari Olli-Pekka</t>
  </si>
  <si>
    <t>Puharinen Pyry</t>
  </si>
  <si>
    <t>Ahokas Jesse</t>
  </si>
  <si>
    <t>Leskinen Roni</t>
  </si>
  <si>
    <t>Leskinen Simo</t>
  </si>
  <si>
    <t>Tonteri Juhani</t>
  </si>
  <si>
    <t>Laine Henry</t>
  </si>
  <si>
    <t>Tahvanainen Santtu</t>
  </si>
  <si>
    <t>Juutilainen Lenni</t>
  </si>
  <si>
    <t>Jehkinen Joonas</t>
  </si>
  <si>
    <t>Hirvonen Mikko</t>
  </si>
  <si>
    <t>Rissanen Juho</t>
  </si>
  <si>
    <t>Käyhkö Tomas</t>
  </si>
  <si>
    <t>Väänänen Luukas</t>
  </si>
  <si>
    <t>Heino Mika</t>
  </si>
  <si>
    <t>Aalto Lassi</t>
  </si>
  <si>
    <t>Ratia Jari</t>
  </si>
  <si>
    <t>Ryhänen Teppo</t>
  </si>
  <si>
    <t>Lehtonen Kimmo</t>
  </si>
  <si>
    <t>Pakonen Olli</t>
  </si>
  <si>
    <t>Lindgren Jussi</t>
  </si>
  <si>
    <t>Kärkkäinen Nico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</si>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</sst>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3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Font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Border="1"/>
    <xf numFmtId="0" fontId="5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7" fillId="0" borderId="0" xfId="0" applyFont="1"/>
    <xf numFmtId="14" fontId="1" fillId="0" borderId="0" xfId="1" applyNumberFormat="1"/>
    <xf numFmtId="0" fontId="8" fillId="0" borderId="0" xfId="1" applyFont="1"/>
    <xf numFmtId="0" fontId="9" fillId="0" borderId="0" xfId="1" applyFont="1"/>
    <xf numFmtId="2" fontId="1" fillId="0" borderId="0" xfId="1" applyNumberForma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/>
    <xf numFmtId="0" fontId="9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1" applyAlignment="1"/>
    <xf numFmtId="0" fontId="12" fillId="2" borderId="3" xfId="0" applyFont="1" applyFill="1" applyBorder="1" applyAlignment="1">
      <alignment horizontal="right"/>
    </xf>
    <xf numFmtId="0" fontId="12" fillId="2" borderId="3" xfId="0" applyFont="1" applyFill="1" applyBorder="1"/>
    <xf numFmtId="0" fontId="1" fillId="0" borderId="0" xfId="1" applyFont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2" fillId="0" borderId="0" xfId="1" applyFont="1" applyAlignment="1"/>
    <xf numFmtId="14" fontId="0" fillId="0" borderId="0" xfId="0" applyNumberFormat="1" applyAlignment="1">
      <alignment horizontal="center"/>
    </xf>
    <xf numFmtId="0" fontId="1" fillId="0" borderId="0" xfId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Protection="1">
      <protection locked="0"/>
    </xf>
    <xf numFmtId="0" fontId="0" fillId="0" borderId="0" xfId="0" applyNumberFormat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164" fontId="3" fillId="0" borderId="2" xfId="1" quotePrefix="1" applyNumberFormat="1" applyFont="1" applyBorder="1" applyAlignment="1">
      <alignment horizontal="center" vertical="center" textRotation="90"/>
    </xf>
    <xf numFmtId="164" fontId="3" fillId="0" borderId="2" xfId="1" applyNumberFormat="1" applyFont="1" applyBorder="1" applyAlignment="1">
      <alignment horizontal="center" vertical="center" textRotation="90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" xfId="1" quotePrefix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14" fontId="1" fillId="0" borderId="0" xfId="1" applyNumberFormat="1" applyAlignment="1">
      <alignment horizontal="right"/>
    </xf>
    <xf numFmtId="0" fontId="1" fillId="0" borderId="0" xfId="1" applyAlignment="1">
      <alignment horizontal="right"/>
    </xf>
  </cellXfs>
  <cellStyles count="3">
    <cellStyle name="Excel Built-in Normal" xfId="1" xr:uid="{00000000-0005-0000-0000-000000000000}"/>
    <cellStyle name="Normaali" xfId="0" builtinId="0"/>
    <cellStyle name="Normaali 2" xfId="2" xr:uid="{8726EDFA-3741-45B7-9C6F-D2CB1AE44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0</xdr:row>
          <xdr:rowOff>28575</xdr:rowOff>
        </xdr:from>
        <xdr:to>
          <xdr:col>6</xdr:col>
          <xdr:colOff>561975</xdr:colOff>
          <xdr:row>0</xdr:row>
          <xdr:rowOff>219075</xdr:rowOff>
        </xdr:to>
        <xdr:sp macro="" textlink="">
          <xdr:nvSpPr>
            <xdr:cNvPr id="37889" name="Button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Päivitä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kka Savolainen" refreshedDate="44690.518212731484" createdVersion="5" refreshedVersion="7" minRefreshableVersion="3" recordCount="40" xr:uid="{00000000-000A-0000-FFFF-FFFF22000000}">
  <cacheSource type="worksheet">
    <worksheetSource ref="A9:C49" sheet="HK-välitaulu"/>
  </cacheSource>
  <cacheFields count="3">
    <cacheField name="nimi" numFmtId="0">
      <sharedItems containsMixedTypes="1" containsNumber="1" containsInteger="1" minValue="0" maxValue="0" count="16">
        <s v="Jähi Joonas"/>
        <s v="Putkisto Teemu"/>
        <s v="Saikkala Leevi"/>
        <s v="Pajari Olli-Pekka"/>
        <s v="Puharinen Pyry"/>
        <s v="Laine Henry"/>
        <s v="Leskinen Roni"/>
        <s v="Tonteri Juhani"/>
        <s v="Ahokas Jesse"/>
        <s v="Tahvanainen Santtu"/>
        <s v="Käyhkö Tomas"/>
        <s v="Juutilainen Lenni"/>
        <s v="Väänänen Luukas"/>
        <s v="Rissanen Juho"/>
        <s v="Jehkinen Joonas"/>
        <n v="0" u="1"/>
      </sharedItems>
    </cacheField>
    <cacheField name="sarja" numFmtId="0">
      <sharedItems containsSemiMixedTypes="0" containsString="0" containsNumber="1" containsInteger="1" minValue="165" maxValue="279"/>
    </cacheField>
    <cacheField name="joukkue" numFmtId="0">
      <sharedItems containsMixedTypes="1" containsNumber="1" containsInteger="1" minValue="0" maxValue="0" count="4">
        <s v="GB"/>
        <s v="Bay"/>
        <s v="Mainarit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n v="191"/>
    <x v="0"/>
  </r>
  <r>
    <x v="1"/>
    <n v="189"/>
    <x v="0"/>
  </r>
  <r>
    <x v="2"/>
    <n v="192"/>
    <x v="0"/>
  </r>
  <r>
    <x v="3"/>
    <n v="168"/>
    <x v="0"/>
  </r>
  <r>
    <x v="4"/>
    <n v="235"/>
    <x v="0"/>
  </r>
  <r>
    <x v="5"/>
    <n v="199"/>
    <x v="1"/>
  </r>
  <r>
    <x v="6"/>
    <n v="237"/>
    <x v="1"/>
  </r>
  <r>
    <x v="7"/>
    <n v="199"/>
    <x v="1"/>
  </r>
  <r>
    <x v="8"/>
    <n v="210"/>
    <x v="1"/>
  </r>
  <r>
    <x v="9"/>
    <n v="279"/>
    <x v="1"/>
  </r>
  <r>
    <x v="5"/>
    <n v="166"/>
    <x v="1"/>
  </r>
  <r>
    <x v="6"/>
    <n v="175"/>
    <x v="1"/>
  </r>
  <r>
    <x v="7"/>
    <n v="165"/>
    <x v="1"/>
  </r>
  <r>
    <x v="8"/>
    <n v="234"/>
    <x v="1"/>
  </r>
  <r>
    <x v="9"/>
    <n v="215"/>
    <x v="1"/>
  </r>
  <r>
    <x v="0"/>
    <n v="203"/>
    <x v="0"/>
  </r>
  <r>
    <x v="1"/>
    <n v="167"/>
    <x v="0"/>
  </r>
  <r>
    <x v="2"/>
    <n v="227"/>
    <x v="0"/>
  </r>
  <r>
    <x v="3"/>
    <n v="205"/>
    <x v="0"/>
  </r>
  <r>
    <x v="4"/>
    <n v="204"/>
    <x v="0"/>
  </r>
  <r>
    <x v="5"/>
    <n v="212"/>
    <x v="1"/>
  </r>
  <r>
    <x v="6"/>
    <n v="189"/>
    <x v="1"/>
  </r>
  <r>
    <x v="7"/>
    <n v="235"/>
    <x v="1"/>
  </r>
  <r>
    <x v="8"/>
    <n v="204"/>
    <x v="1"/>
  </r>
  <r>
    <x v="9"/>
    <n v="194"/>
    <x v="1"/>
  </r>
  <r>
    <x v="10"/>
    <n v="265"/>
    <x v="2"/>
  </r>
  <r>
    <x v="11"/>
    <n v="245"/>
    <x v="2"/>
  </r>
  <r>
    <x v="12"/>
    <n v="207"/>
    <x v="2"/>
  </r>
  <r>
    <x v="13"/>
    <n v="202"/>
    <x v="2"/>
  </r>
  <r>
    <x v="14"/>
    <n v="279"/>
    <x v="2"/>
  </r>
  <r>
    <x v="10"/>
    <n v="200"/>
    <x v="2"/>
  </r>
  <r>
    <x v="11"/>
    <n v="211"/>
    <x v="2"/>
  </r>
  <r>
    <x v="12"/>
    <n v="200"/>
    <x v="2"/>
  </r>
  <r>
    <x v="13"/>
    <n v="215"/>
    <x v="2"/>
  </r>
  <r>
    <x v="14"/>
    <n v="216"/>
    <x v="2"/>
  </r>
  <r>
    <x v="7"/>
    <n v="179"/>
    <x v="1"/>
  </r>
  <r>
    <x v="6"/>
    <n v="173"/>
    <x v="1"/>
  </r>
  <r>
    <x v="5"/>
    <n v="187"/>
    <x v="1"/>
  </r>
  <r>
    <x v="8"/>
    <n v="223"/>
    <x v="1"/>
  </r>
  <r>
    <x v="9"/>
    <n v="2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2" cacheId="0" applyNumberFormats="0" applyBorderFormats="0" applyFontFormats="0" applyPatternFormats="0" applyAlignmentFormats="0" applyWidthHeightFormats="1" dataCaption="Arvot" updatedVersion="7" minRefreshableVersion="3" showDrill="0" useAutoFormatting="1" itemPrintTitles="1" createdVersion="4" indent="0" compact="0" compactData="0" multipleFieldFilters="0">
  <location ref="A7:E23" firstHeaderRow="0" firstDataRow="1" firstDataCol="2"/>
  <pivotFields count="3">
    <pivotField axis="axisRow" compact="0" outline="0" showAll="0" sortType="descending" defaultSubtotal="0">
      <items count="16"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compact="0" outline="0" showAll="0" defaultSubtotal="0"/>
    <pivotField axis="axisRow" compact="0" outline="0" showAll="0" defaultSubtotal="0">
      <items count="4">
        <item m="1" x="3"/>
        <item x="0"/>
        <item x="1"/>
        <item x="2"/>
      </items>
    </pivotField>
  </pivotFields>
  <rowFields count="2">
    <field x="0"/>
    <field x="2"/>
  </rowFields>
  <rowItems count="16">
    <i>
      <x v="15"/>
      <x v="3"/>
    </i>
    <i>
      <x v="11"/>
      <x v="3"/>
    </i>
    <i>
      <x v="12"/>
      <x v="3"/>
    </i>
    <i>
      <x v="10"/>
      <x v="2"/>
    </i>
    <i>
      <x v="5"/>
      <x v="1"/>
    </i>
    <i>
      <x v="9"/>
      <x v="2"/>
    </i>
    <i>
      <x v="3"/>
      <x v="1"/>
    </i>
    <i>
      <x v="14"/>
      <x v="3"/>
    </i>
    <i>
      <x v="13"/>
      <x v="3"/>
    </i>
    <i>
      <x v="1"/>
      <x v="1"/>
    </i>
    <i>
      <x v="8"/>
      <x v="2"/>
    </i>
    <i>
      <x v="7"/>
      <x v="2"/>
    </i>
    <i>
      <x v="6"/>
      <x v="2"/>
    </i>
    <i>
      <x v="4"/>
      <x v="1"/>
    </i>
    <i>
      <x v="2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ulos" fld="1" baseField="2" baseItem="0"/>
    <dataField name="sarjat" fld="1" subtotal="count" baseField="2" baseItem="0"/>
    <dataField name="ka." fld="1" subtotal="average" baseField="2" baseItem="2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U26"/>
  <sheetViews>
    <sheetView zoomScale="80" zoomScaleNormal="80" workbookViewId="0">
      <selection activeCell="Q23" sqref="Q23"/>
    </sheetView>
  </sheetViews>
  <sheetFormatPr defaultColWidth="8.5703125" defaultRowHeight="15" x14ac:dyDescent="0.25"/>
  <cols>
    <col min="1" max="1" width="8.5703125" style="1"/>
    <col min="2" max="2" width="20.42578125" style="1" customWidth="1"/>
    <col min="3" max="3" width="8.5703125" style="1" bestFit="1" customWidth="1"/>
    <col min="4" max="4" width="7.85546875" style="30" bestFit="1" customWidth="1"/>
    <col min="5" max="5" width="1.5703125" style="1" customWidth="1"/>
    <col min="6" max="6" width="20.42578125" style="1" customWidth="1"/>
    <col min="7" max="7" width="8.5703125" style="1" bestFit="1" customWidth="1"/>
    <col min="8" max="8" width="8.140625" style="30" bestFit="1" customWidth="1"/>
    <col min="9" max="9" width="0" style="1" hidden="1" customWidth="1"/>
    <col min="10" max="10" width="8.5703125" style="1"/>
    <col min="11" max="11" width="20.42578125" style="1" customWidth="1"/>
    <col min="12" max="12" width="8.5703125" style="1" bestFit="1" customWidth="1"/>
    <col min="13" max="13" width="7.85546875" style="30" bestFit="1" customWidth="1"/>
    <col min="14" max="14" width="1.5703125" style="1" customWidth="1"/>
    <col min="15" max="15" width="20.42578125" style="1" customWidth="1"/>
    <col min="16" max="16" width="9.42578125" style="1" customWidth="1"/>
    <col min="17" max="17" width="8.140625" style="30" bestFit="1" customWidth="1"/>
    <col min="18" max="18" width="0" style="1" hidden="1" customWidth="1"/>
    <col min="19" max="19" width="3.85546875" style="1" customWidth="1"/>
    <col min="20" max="20" width="8.5703125" style="1"/>
    <col min="21" max="21" width="0" style="1" hidden="1" customWidth="1"/>
    <col min="22" max="16384" width="8.5703125" style="1"/>
  </cols>
  <sheetData>
    <row r="1" spans="1:21" ht="18.75" x14ac:dyDescent="0.3">
      <c r="A1" s="18" t="s">
        <v>27</v>
      </c>
      <c r="J1" s="18" t="str">
        <f>$A$1</f>
        <v>SUOMEN KEILAILULIITTO</v>
      </c>
    </row>
    <row r="3" spans="1:21" ht="15.75" x14ac:dyDescent="0.25">
      <c r="A3" s="17" t="s">
        <v>28</v>
      </c>
      <c r="C3" s="42"/>
      <c r="D3" s="42"/>
      <c r="F3" s="16">
        <v>44689</v>
      </c>
      <c r="J3" s="17" t="str">
        <f>A3</f>
        <v>MIESTEN SM-LIIGA</v>
      </c>
      <c r="L3" s="42"/>
      <c r="M3" s="42"/>
      <c r="O3" s="16">
        <f>F3</f>
        <v>44689</v>
      </c>
    </row>
    <row r="5" spans="1:21" s="2" customFormat="1" x14ac:dyDescent="0.25">
      <c r="B5" s="43" t="s">
        <v>23</v>
      </c>
      <c r="C5" s="43"/>
      <c r="D5" s="43"/>
      <c r="E5" s="43"/>
      <c r="F5" s="43"/>
      <c r="G5" s="43"/>
      <c r="H5" s="43"/>
      <c r="K5" s="43" t="s">
        <v>24</v>
      </c>
      <c r="L5" s="43"/>
      <c r="M5" s="43"/>
      <c r="N5" s="43"/>
      <c r="O5" s="43"/>
      <c r="P5" s="43"/>
      <c r="Q5" s="43"/>
    </row>
    <row r="7" spans="1:21" s="2" customFormat="1" x14ac:dyDescent="0.25">
      <c r="A7" s="44" t="s">
        <v>8</v>
      </c>
      <c r="B7" s="43" t="str">
        <f>'Pelaajat-finaali'!$E$9</f>
        <v>GB</v>
      </c>
      <c r="C7" s="43" t="e">
        <f>#REF!</f>
        <v>#REF!</v>
      </c>
      <c r="D7" s="43" t="e">
        <f>#REF!</f>
        <v>#REF!</v>
      </c>
      <c r="F7" s="46" t="str">
        <f>'Pelaajat-finaali'!$C$9</f>
        <v>Bay</v>
      </c>
      <c r="G7" s="47" t="e">
        <f>#REF!</f>
        <v>#REF!</v>
      </c>
      <c r="H7" s="48" t="e">
        <f>#REF!</f>
        <v>#REF!</v>
      </c>
      <c r="J7" s="44" t="str">
        <f>A7</f>
        <v>1-2</v>
      </c>
      <c r="K7" s="43" t="s">
        <v>31</v>
      </c>
      <c r="L7" s="43" t="e">
        <f>#REF!</f>
        <v>#REF!</v>
      </c>
      <c r="M7" s="43" t="e">
        <f>#REF!</f>
        <v>#REF!</v>
      </c>
      <c r="O7" s="43" t="str">
        <f>'Pelaajat-finaali'!$A$9</f>
        <v>Mainarit</v>
      </c>
      <c r="P7" s="43" t="e">
        <f>#REF!</f>
        <v>#REF!</v>
      </c>
      <c r="Q7" s="43" t="e">
        <f>#REF!</f>
        <v>#REF!</v>
      </c>
    </row>
    <row r="8" spans="1:21" s="2" customFormat="1" x14ac:dyDescent="0.25">
      <c r="A8" s="45"/>
      <c r="B8" s="9" t="s">
        <v>0</v>
      </c>
      <c r="C8" s="10" t="s">
        <v>6</v>
      </c>
      <c r="D8" s="10" t="s">
        <v>7</v>
      </c>
      <c r="E8" s="3"/>
      <c r="F8" s="9" t="s">
        <v>0</v>
      </c>
      <c r="G8" s="10" t="s">
        <v>6</v>
      </c>
      <c r="H8" s="10" t="s">
        <v>7</v>
      </c>
      <c r="I8" s="3" t="s">
        <v>2</v>
      </c>
      <c r="J8" s="45"/>
      <c r="K8" s="9" t="s">
        <v>0</v>
      </c>
      <c r="L8" s="10" t="s">
        <v>6</v>
      </c>
      <c r="M8" s="10" t="s">
        <v>7</v>
      </c>
      <c r="N8" s="3"/>
      <c r="O8" s="9" t="s">
        <v>0</v>
      </c>
      <c r="P8" s="10" t="s">
        <v>6</v>
      </c>
      <c r="Q8" s="10" t="s">
        <v>7</v>
      </c>
      <c r="R8" s="3" t="s">
        <v>2</v>
      </c>
      <c r="U8" s="3" t="s">
        <v>2</v>
      </c>
    </row>
    <row r="9" spans="1:21" x14ac:dyDescent="0.25">
      <c r="A9" s="45"/>
      <c r="B9" s="4" t="s">
        <v>33</v>
      </c>
      <c r="C9" s="11">
        <v>191</v>
      </c>
      <c r="D9" s="12">
        <v>0</v>
      </c>
      <c r="F9" s="4" t="s">
        <v>42</v>
      </c>
      <c r="G9" s="11">
        <v>199</v>
      </c>
      <c r="H9" s="12">
        <v>2</v>
      </c>
      <c r="J9" s="45"/>
      <c r="K9" s="4" t="s">
        <v>42</v>
      </c>
      <c r="L9" s="11">
        <v>212</v>
      </c>
      <c r="M9" s="12">
        <v>0</v>
      </c>
      <c r="O9" s="4" t="s">
        <v>48</v>
      </c>
      <c r="P9" s="11">
        <v>265</v>
      </c>
      <c r="Q9" s="12">
        <v>2</v>
      </c>
      <c r="R9" s="1" t="e">
        <f>IF(#REF!=#REF!,0.5,IF(#REF!&gt;#REF!,1,0))</f>
        <v>#REF!</v>
      </c>
      <c r="U9" s="1" t="e">
        <f>IF(#REF!=#REF!,0.5,IF(#REF!&gt;#REF!,1,0))</f>
        <v>#REF!</v>
      </c>
    </row>
    <row r="10" spans="1:21" x14ac:dyDescent="0.25">
      <c r="A10" s="45"/>
      <c r="B10" s="4" t="s">
        <v>34</v>
      </c>
      <c r="C10" s="4">
        <v>189</v>
      </c>
      <c r="D10" s="12">
        <v>0</v>
      </c>
      <c r="F10" s="4" t="s">
        <v>39</v>
      </c>
      <c r="G10" s="4">
        <v>237</v>
      </c>
      <c r="H10" s="12">
        <v>2</v>
      </c>
      <c r="J10" s="45"/>
      <c r="K10" s="4" t="s">
        <v>39</v>
      </c>
      <c r="L10" s="4">
        <v>189</v>
      </c>
      <c r="M10" s="12">
        <v>0</v>
      </c>
      <c r="O10" s="4" t="s">
        <v>44</v>
      </c>
      <c r="P10" s="4">
        <v>245</v>
      </c>
      <c r="Q10" s="12">
        <v>2</v>
      </c>
    </row>
    <row r="11" spans="1:21" x14ac:dyDescent="0.25">
      <c r="A11" s="45"/>
      <c r="B11" s="4" t="s">
        <v>35</v>
      </c>
      <c r="C11" s="4">
        <v>192</v>
      </c>
      <c r="D11" s="12">
        <v>0</v>
      </c>
      <c r="F11" s="4" t="s">
        <v>41</v>
      </c>
      <c r="G11" s="4">
        <v>199</v>
      </c>
      <c r="H11" s="12">
        <v>2</v>
      </c>
      <c r="J11" s="45"/>
      <c r="K11" s="4" t="s">
        <v>41</v>
      </c>
      <c r="L11" s="4">
        <v>235</v>
      </c>
      <c r="M11" s="12">
        <v>2</v>
      </c>
      <c r="O11" s="4" t="s">
        <v>49</v>
      </c>
      <c r="P11" s="4">
        <v>207</v>
      </c>
      <c r="Q11" s="12">
        <v>0</v>
      </c>
    </row>
    <row r="12" spans="1:21" x14ac:dyDescent="0.25">
      <c r="A12" s="45"/>
      <c r="B12" s="4" t="s">
        <v>36</v>
      </c>
      <c r="C12" s="4">
        <v>168</v>
      </c>
      <c r="D12" s="12">
        <v>0</v>
      </c>
      <c r="F12" s="4" t="s">
        <v>38</v>
      </c>
      <c r="G12" s="4">
        <v>210</v>
      </c>
      <c r="H12" s="12">
        <v>2</v>
      </c>
      <c r="J12" s="45"/>
      <c r="K12" s="4" t="s">
        <v>38</v>
      </c>
      <c r="L12" s="4">
        <v>204</v>
      </c>
      <c r="M12" s="12">
        <v>2</v>
      </c>
      <c r="O12" s="4" t="s">
        <v>47</v>
      </c>
      <c r="P12" s="4">
        <v>202</v>
      </c>
      <c r="Q12" s="12">
        <v>0</v>
      </c>
    </row>
    <row r="13" spans="1:21" x14ac:dyDescent="0.25">
      <c r="A13" s="45"/>
      <c r="B13" s="4" t="s">
        <v>37</v>
      </c>
      <c r="C13" s="4">
        <v>235</v>
      </c>
      <c r="D13" s="12">
        <v>0</v>
      </c>
      <c r="F13" s="4" t="s">
        <v>43</v>
      </c>
      <c r="G13" s="4">
        <v>279</v>
      </c>
      <c r="H13" s="12">
        <v>2</v>
      </c>
      <c r="J13" s="45"/>
      <c r="K13" s="4" t="s">
        <v>43</v>
      </c>
      <c r="L13" s="4">
        <v>194</v>
      </c>
      <c r="M13" s="12">
        <v>0</v>
      </c>
      <c r="O13" s="4" t="s">
        <v>45</v>
      </c>
      <c r="P13" s="4">
        <v>279</v>
      </c>
      <c r="Q13" s="12">
        <v>2</v>
      </c>
      <c r="R13" s="1" t="e">
        <f>IF(#REF!=#REF!,0.5,IF(#REF!&gt;#REF!,1,0))</f>
        <v>#REF!</v>
      </c>
      <c r="U13" s="1" t="e">
        <f>IF(#REF!=#REF!,0.5,IF(#REF!&gt;#REF!,1,0))</f>
        <v>#REF!</v>
      </c>
    </row>
    <row r="14" spans="1:21" x14ac:dyDescent="0.25">
      <c r="A14" s="45"/>
      <c r="B14" s="4" t="s">
        <v>3</v>
      </c>
      <c r="C14" s="13">
        <f>SUM(C9:C13)</f>
        <v>975</v>
      </c>
      <c r="D14" s="13">
        <f>IF(C14=0,0,IF(C14=G14,5,IF(C14&gt;G14,10,0)))</f>
        <v>0</v>
      </c>
      <c r="F14" s="4" t="s">
        <v>3</v>
      </c>
      <c r="G14" s="13">
        <f>SUM(G9:G13)</f>
        <v>1124</v>
      </c>
      <c r="H14" s="13">
        <f>IF(G14=0,0,IF(G14=C14,5,IF(G14&gt;C14,10,0)))</f>
        <v>10</v>
      </c>
      <c r="I14" s="1">
        <f>IF(H14=D14,1,IF(H14&gt;D14,2,0))</f>
        <v>2</v>
      </c>
      <c r="J14" s="45"/>
      <c r="K14" s="4" t="s">
        <v>3</v>
      </c>
      <c r="L14" s="13">
        <f>SUM(L9:L13)</f>
        <v>1034</v>
      </c>
      <c r="M14" s="13">
        <f>IF(L14=0,0,IF(L14=P14,5,IF(L14&gt;P14,10,0)))</f>
        <v>0</v>
      </c>
      <c r="O14" s="4" t="s">
        <v>3</v>
      </c>
      <c r="P14" s="13">
        <f>SUM(P9:P13)</f>
        <v>1198</v>
      </c>
      <c r="Q14" s="13">
        <f>IF(P14=0,0,IF(P14=L14,5,IF(P14&gt;L14,10,0)))</f>
        <v>10</v>
      </c>
      <c r="R14" s="1" t="e">
        <f>IF(#REF!=#REF!,1,IF(#REF!&gt;#REF!,2,0))</f>
        <v>#REF!</v>
      </c>
      <c r="U14" s="1" t="e">
        <f>IF(#REF!=#REF!,1,IF(#REF!&gt;#REF!,2,0))</f>
        <v>#REF!</v>
      </c>
    </row>
    <row r="15" spans="1:21" ht="21" x14ac:dyDescent="0.35">
      <c r="A15" s="45"/>
      <c r="B15" s="4" t="s">
        <v>4</v>
      </c>
      <c r="C15" s="11"/>
      <c r="D15" s="14">
        <f>SUM(D9:D14)</f>
        <v>0</v>
      </c>
      <c r="F15" s="4" t="s">
        <v>4</v>
      </c>
      <c r="G15" s="11"/>
      <c r="H15" s="14">
        <f>SUM(H9:H14)</f>
        <v>20</v>
      </c>
      <c r="I15" s="5"/>
      <c r="J15" s="45"/>
      <c r="K15" s="4" t="s">
        <v>4</v>
      </c>
      <c r="L15" s="11"/>
      <c r="M15" s="14">
        <f>SUM(M9:M14)</f>
        <v>4</v>
      </c>
      <c r="O15" s="4" t="s">
        <v>4</v>
      </c>
      <c r="P15" s="11"/>
      <c r="Q15" s="14">
        <f>SUM(Q9:Q14)</f>
        <v>16</v>
      </c>
      <c r="R15" s="5"/>
      <c r="U15" s="5"/>
    </row>
    <row r="18" spans="1:21" s="2" customFormat="1" ht="14.45" customHeight="1" x14ac:dyDescent="0.25">
      <c r="A18" s="49" t="s">
        <v>9</v>
      </c>
      <c r="B18" s="46" t="str">
        <f>'Pelaajat-finaali'!$C$9</f>
        <v>Bay</v>
      </c>
      <c r="C18" s="47" t="e">
        <f>#REF!</f>
        <v>#REF!</v>
      </c>
      <c r="D18" s="48" t="e">
        <f>#REF!</f>
        <v>#REF!</v>
      </c>
      <c r="F18" s="43" t="str">
        <f>'Pelaajat-finaali'!$E$9</f>
        <v>GB</v>
      </c>
      <c r="G18" s="43" t="e">
        <f>#REF!</f>
        <v>#REF!</v>
      </c>
      <c r="H18" s="43" t="e">
        <f>#REF!</f>
        <v>#REF!</v>
      </c>
      <c r="J18" s="44" t="str">
        <f>A18</f>
        <v>3-4</v>
      </c>
      <c r="K18" s="43" t="str">
        <f>'Pelaajat-finaali'!$A$9</f>
        <v>Mainarit</v>
      </c>
      <c r="L18" s="43" t="e">
        <f>#REF!</f>
        <v>#REF!</v>
      </c>
      <c r="M18" s="43" t="e">
        <f>#REF!</f>
        <v>#REF!</v>
      </c>
      <c r="O18" s="43" t="str">
        <f>$K$7</f>
        <v>Bay</v>
      </c>
      <c r="P18" s="43" t="e">
        <f>#REF!</f>
        <v>#REF!</v>
      </c>
      <c r="Q18" s="43" t="e">
        <f>#REF!</f>
        <v>#REF!</v>
      </c>
    </row>
    <row r="19" spans="1:21" s="2" customFormat="1" x14ac:dyDescent="0.25">
      <c r="A19" s="50"/>
      <c r="B19" s="9" t="s">
        <v>0</v>
      </c>
      <c r="C19" s="10" t="s">
        <v>6</v>
      </c>
      <c r="D19" s="10" t="s">
        <v>7</v>
      </c>
      <c r="E19" s="3"/>
      <c r="F19" s="9" t="s">
        <v>0</v>
      </c>
      <c r="G19" s="10" t="s">
        <v>6</v>
      </c>
      <c r="H19" s="10" t="s">
        <v>7</v>
      </c>
      <c r="I19" s="3" t="s">
        <v>2</v>
      </c>
      <c r="J19" s="45"/>
      <c r="K19" s="9" t="s">
        <v>0</v>
      </c>
      <c r="L19" s="10" t="s">
        <v>6</v>
      </c>
      <c r="M19" s="10" t="s">
        <v>7</v>
      </c>
      <c r="N19" s="3"/>
      <c r="O19" s="9" t="s">
        <v>0</v>
      </c>
      <c r="P19" s="10" t="s">
        <v>6</v>
      </c>
      <c r="Q19" s="10" t="s">
        <v>7</v>
      </c>
      <c r="R19" s="3" t="s">
        <v>2</v>
      </c>
      <c r="U19" s="3" t="s">
        <v>2</v>
      </c>
    </row>
    <row r="20" spans="1:21" x14ac:dyDescent="0.25">
      <c r="A20" s="50"/>
      <c r="B20" s="4" t="s">
        <v>42</v>
      </c>
      <c r="C20" s="11">
        <v>166</v>
      </c>
      <c r="D20" s="12">
        <v>0</v>
      </c>
      <c r="F20" s="4" t="s">
        <v>33</v>
      </c>
      <c r="G20" s="11">
        <v>203</v>
      </c>
      <c r="H20" s="12">
        <v>2</v>
      </c>
      <c r="J20" s="45"/>
      <c r="K20" s="4" t="s">
        <v>48</v>
      </c>
      <c r="L20" s="11">
        <v>200</v>
      </c>
      <c r="M20" s="12">
        <v>2</v>
      </c>
      <c r="O20" s="4" t="s">
        <v>41</v>
      </c>
      <c r="P20" s="11">
        <v>179</v>
      </c>
      <c r="Q20" s="12">
        <v>0</v>
      </c>
      <c r="R20" s="1" t="e">
        <f>IF(#REF!=#REF!,0.5,IF(#REF!&gt;#REF!,1,0))</f>
        <v>#REF!</v>
      </c>
      <c r="U20" s="1" t="e">
        <f>IF(#REF!=#REF!,0.5,IF(#REF!&gt;#REF!,1,0))</f>
        <v>#REF!</v>
      </c>
    </row>
    <row r="21" spans="1:21" x14ac:dyDescent="0.25">
      <c r="A21" s="50"/>
      <c r="B21" s="4" t="s">
        <v>39</v>
      </c>
      <c r="C21" s="4">
        <v>175</v>
      </c>
      <c r="D21" s="12">
        <v>2</v>
      </c>
      <c r="F21" s="4" t="s">
        <v>34</v>
      </c>
      <c r="G21" s="4">
        <v>167</v>
      </c>
      <c r="H21" s="12">
        <v>0</v>
      </c>
      <c r="J21" s="45"/>
      <c r="K21" s="4" t="s">
        <v>44</v>
      </c>
      <c r="L21" s="4">
        <v>211</v>
      </c>
      <c r="M21" s="12">
        <v>2</v>
      </c>
      <c r="O21" s="4" t="s">
        <v>39</v>
      </c>
      <c r="P21" s="4">
        <v>173</v>
      </c>
      <c r="Q21" s="12">
        <v>0</v>
      </c>
      <c r="R21" s="1" t="e">
        <f>IF(#REF!=#REF!,0.5,IF(#REF!&gt;#REF!,1,0))</f>
        <v>#REF!</v>
      </c>
      <c r="U21" s="1" t="e">
        <f>IF(#REF!=#REF!,0.5,IF(#REF!&gt;#REF!,1,0))</f>
        <v>#REF!</v>
      </c>
    </row>
    <row r="22" spans="1:21" x14ac:dyDescent="0.25">
      <c r="A22" s="50"/>
      <c r="B22" s="4" t="s">
        <v>41</v>
      </c>
      <c r="C22" s="4">
        <v>165</v>
      </c>
      <c r="D22" s="12">
        <v>0</v>
      </c>
      <c r="F22" s="4" t="s">
        <v>35</v>
      </c>
      <c r="G22" s="4">
        <v>227</v>
      </c>
      <c r="H22" s="12">
        <v>2</v>
      </c>
      <c r="J22" s="45"/>
      <c r="K22" s="4" t="s">
        <v>49</v>
      </c>
      <c r="L22" s="4">
        <v>200</v>
      </c>
      <c r="M22" s="12">
        <v>2</v>
      </c>
      <c r="O22" s="4" t="s">
        <v>42</v>
      </c>
      <c r="P22" s="4">
        <v>187</v>
      </c>
      <c r="Q22" s="12">
        <v>0</v>
      </c>
      <c r="R22" s="1" t="e">
        <f>IF(#REF!=#REF!,0.5,IF(#REF!&gt;#REF!,1,0))</f>
        <v>#REF!</v>
      </c>
      <c r="U22" s="1" t="e">
        <f>IF(#REF!=#REF!,0.5,IF(#REF!&gt;#REF!,1,0))</f>
        <v>#REF!</v>
      </c>
    </row>
    <row r="23" spans="1:21" x14ac:dyDescent="0.25">
      <c r="A23" s="50"/>
      <c r="B23" s="4" t="s">
        <v>38</v>
      </c>
      <c r="C23" s="4">
        <v>234</v>
      </c>
      <c r="D23" s="12">
        <v>2</v>
      </c>
      <c r="F23" s="4" t="s">
        <v>36</v>
      </c>
      <c r="G23" s="4">
        <v>205</v>
      </c>
      <c r="H23" s="12">
        <v>0</v>
      </c>
      <c r="J23" s="45"/>
      <c r="K23" s="4" t="s">
        <v>47</v>
      </c>
      <c r="L23" s="4">
        <v>215</v>
      </c>
      <c r="M23" s="12">
        <v>0</v>
      </c>
      <c r="O23" s="4" t="s">
        <v>38</v>
      </c>
      <c r="P23" s="4">
        <v>223</v>
      </c>
      <c r="Q23" s="12">
        <v>2</v>
      </c>
    </row>
    <row r="24" spans="1:21" x14ac:dyDescent="0.25">
      <c r="A24" s="50"/>
      <c r="B24" s="4" t="s">
        <v>43</v>
      </c>
      <c r="C24" s="4">
        <v>215</v>
      </c>
      <c r="D24" s="12">
        <v>2</v>
      </c>
      <c r="F24" s="4" t="s">
        <v>37</v>
      </c>
      <c r="G24" s="4">
        <v>204</v>
      </c>
      <c r="H24" s="12">
        <v>0</v>
      </c>
      <c r="J24" s="45"/>
      <c r="K24" s="4" t="s">
        <v>45</v>
      </c>
      <c r="L24" s="4">
        <v>216</v>
      </c>
      <c r="M24" s="12">
        <v>0</v>
      </c>
      <c r="O24" s="4" t="s">
        <v>43</v>
      </c>
      <c r="P24" s="4">
        <v>221</v>
      </c>
      <c r="Q24" s="12">
        <v>2</v>
      </c>
      <c r="R24" s="1" t="e">
        <f>IF(#REF!=#REF!,0.5,IF(#REF!&gt;#REF!,1,0))</f>
        <v>#REF!</v>
      </c>
      <c r="U24" s="1" t="e">
        <f>IF(#REF!=#REF!,0.5,IF(#REF!&gt;#REF!,1,0))</f>
        <v>#REF!</v>
      </c>
    </row>
    <row r="25" spans="1:21" x14ac:dyDescent="0.25">
      <c r="A25" s="50"/>
      <c r="B25" s="4" t="s">
        <v>3</v>
      </c>
      <c r="C25" s="13">
        <f>SUM(C20:C24)</f>
        <v>955</v>
      </c>
      <c r="D25" s="13">
        <f>IF(C25=0,0,IF(C25=G25,5,IF(C25&gt;G25,10,0)))</f>
        <v>0</v>
      </c>
      <c r="F25" s="4" t="s">
        <v>3</v>
      </c>
      <c r="G25" s="13">
        <f>SUM(G20:G24)</f>
        <v>1006</v>
      </c>
      <c r="H25" s="13">
        <f>IF(G25=0,0,IF(G25=C25,5,IF(G25&gt;C25,10,0)))</f>
        <v>10</v>
      </c>
      <c r="I25" s="1">
        <f>IF(H25=D25,1,IF(H25&gt;D25,2,0))</f>
        <v>2</v>
      </c>
      <c r="J25" s="45"/>
      <c r="K25" s="4" t="s">
        <v>3</v>
      </c>
      <c r="L25" s="13">
        <f>SUM(L20:L24)</f>
        <v>1042</v>
      </c>
      <c r="M25" s="13">
        <f>IF(L25=0,0,IF(L25=P25,5,IF(L25&gt;P25,10,0)))</f>
        <v>10</v>
      </c>
      <c r="O25" s="4" t="s">
        <v>3</v>
      </c>
      <c r="P25" s="13">
        <f>SUM(P20:P24)</f>
        <v>983</v>
      </c>
      <c r="Q25" s="13">
        <f>IF(P25=0,0,IF(P25=L25,5,IF(P25&gt;L25,10,0)))</f>
        <v>0</v>
      </c>
      <c r="R25" s="1" t="e">
        <f>IF(#REF!=#REF!,1,IF(#REF!&gt;#REF!,2,0))</f>
        <v>#REF!</v>
      </c>
      <c r="U25" s="1" t="e">
        <f>IF(#REF!=#REF!,1,IF(#REF!&gt;#REF!,2,0))</f>
        <v>#REF!</v>
      </c>
    </row>
    <row r="26" spans="1:21" ht="21" x14ac:dyDescent="0.35">
      <c r="A26" s="50"/>
      <c r="B26" s="4" t="s">
        <v>4</v>
      </c>
      <c r="C26" s="11"/>
      <c r="D26" s="14">
        <f>SUM(D20:D25)</f>
        <v>6</v>
      </c>
      <c r="F26" s="4" t="s">
        <v>4</v>
      </c>
      <c r="G26" s="11"/>
      <c r="H26" s="14">
        <f>SUM(H20:H25)</f>
        <v>14</v>
      </c>
      <c r="I26" s="5"/>
      <c r="J26" s="45"/>
      <c r="K26" s="4" t="s">
        <v>4</v>
      </c>
      <c r="L26" s="11"/>
      <c r="M26" s="14">
        <f>SUM(M20:M25)</f>
        <v>16</v>
      </c>
      <c r="O26" s="4" t="s">
        <v>4</v>
      </c>
      <c r="P26" s="11"/>
      <c r="Q26" s="14">
        <f>SUM(Q20:Q25)</f>
        <v>4</v>
      </c>
      <c r="R26" s="5"/>
      <c r="U26" s="5"/>
    </row>
  </sheetData>
  <sheetProtection selectLockedCells="1" selectUnlockedCells="1"/>
  <dataConsolidate/>
  <mergeCells count="16">
    <mergeCell ref="O18:Q18"/>
    <mergeCell ref="J7:J15"/>
    <mergeCell ref="K7:M7"/>
    <mergeCell ref="O7:Q7"/>
    <mergeCell ref="A18:A26"/>
    <mergeCell ref="B18:D18"/>
    <mergeCell ref="F18:H18"/>
    <mergeCell ref="J18:J26"/>
    <mergeCell ref="K18:M18"/>
    <mergeCell ref="C3:D3"/>
    <mergeCell ref="L3:M3"/>
    <mergeCell ref="B5:H5"/>
    <mergeCell ref="K5:Q5"/>
    <mergeCell ref="A7:A15"/>
    <mergeCell ref="B7:D7"/>
    <mergeCell ref="F7:H7"/>
  </mergeCells>
  <dataValidations count="3">
    <dataValidation type="list" allowBlank="1" showInputMessage="1" showErrorMessage="1" sqref="B9:B13 F20:F24" xr:uid="{00000000-0002-0000-0000-000000000000}">
      <formula1>Joukkue03_5</formula1>
    </dataValidation>
    <dataValidation type="list" allowBlank="1" showInputMessage="1" showErrorMessage="1" sqref="F9:F13 B20:B24" xr:uid="{00000000-0002-0000-0000-000001000000}">
      <formula1>Joukkue02_5</formula1>
    </dataValidation>
    <dataValidation type="list" allowBlank="1" showInputMessage="1" showErrorMessage="1" sqref="O9:O13 K20:K24" xr:uid="{00000000-0002-0000-0000-000002000000}">
      <formula1>Joukkue01_5</formula1>
    </dataValidation>
  </dataValidations>
  <pageMargins left="0.31496062992125984" right="0.31496062992125984" top="0.74803149606299213" bottom="0.74803149606299213" header="0.51181102362204722" footer="0.51181102362204722"/>
  <pageSetup paperSize="9" scale="67" firstPageNumber="0" fitToHeight="0" orientation="landscape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Q70"/>
  <sheetViews>
    <sheetView tabSelected="1" workbookViewId="0">
      <selection activeCell="B8" sqref="B8"/>
    </sheetView>
  </sheetViews>
  <sheetFormatPr defaultColWidth="8.5703125" defaultRowHeight="15" x14ac:dyDescent="0.25"/>
  <cols>
    <col min="1" max="1" width="4.140625" style="1" customWidth="1"/>
    <col min="2" max="2" width="10.42578125" style="1" customWidth="1"/>
    <col min="3" max="3" width="6.5703125" style="1" customWidth="1"/>
    <col min="4" max="4" width="7" style="1" customWidth="1"/>
    <col min="5" max="5" width="11.42578125" style="1" customWidth="1"/>
    <col min="6" max="7" width="9.140625" style="1" customWidth="1"/>
    <col min="8" max="12" width="4.5703125" style="1" customWidth="1"/>
    <col min="13" max="14" width="9.140625" style="1" customWidth="1"/>
    <col min="15" max="16" width="8.5703125" style="1"/>
    <col min="17" max="17" width="3" style="30" customWidth="1"/>
    <col min="18" max="18" width="16.5703125" style="1" customWidth="1"/>
    <col min="19" max="24" width="8.5703125" style="1"/>
    <col min="25" max="25" width="6.5703125" style="1" customWidth="1"/>
    <col min="26" max="16384" width="8.5703125" style="1"/>
  </cols>
  <sheetData>
    <row r="1" spans="1:17" ht="18.75" x14ac:dyDescent="0.3">
      <c r="A1" s="18" t="s">
        <v>27</v>
      </c>
      <c r="E1" s="30"/>
    </row>
    <row r="2" spans="1:17" x14ac:dyDescent="0.25">
      <c r="E2" s="30"/>
    </row>
    <row r="3" spans="1:17" ht="15.75" x14ac:dyDescent="0.25">
      <c r="A3" s="17" t="str">
        <f>'Tulokset-finaali'!$A$3</f>
        <v>MIESTEN SM-LIIGA</v>
      </c>
      <c r="G3" s="16">
        <f>'Tulokset-finaali'!$F$3</f>
        <v>44689</v>
      </c>
    </row>
    <row r="4" spans="1:17" ht="15" customHeight="1" x14ac:dyDescent="0.25">
      <c r="A4" s="17"/>
      <c r="D4" s="28"/>
      <c r="E4" s="28"/>
      <c r="G4" s="16"/>
    </row>
    <row r="5" spans="1:17" x14ac:dyDescent="0.25">
      <c r="A5" s="32" t="s">
        <v>25</v>
      </c>
      <c r="B5" s="25"/>
      <c r="D5" s="30"/>
      <c r="E5" s="30"/>
      <c r="G5" s="16"/>
    </row>
    <row r="6" spans="1:17" ht="15.75" x14ac:dyDescent="0.25">
      <c r="A6" s="17"/>
      <c r="D6" s="30"/>
      <c r="E6" s="30"/>
      <c r="G6" s="16"/>
    </row>
    <row r="7" spans="1:17" x14ac:dyDescent="0.25">
      <c r="A7" s="27" t="s">
        <v>11</v>
      </c>
      <c r="B7" s="29" t="s">
        <v>12</v>
      </c>
      <c r="C7" s="26" t="s">
        <v>13</v>
      </c>
      <c r="D7" s="26" t="s">
        <v>7</v>
      </c>
      <c r="E7" s="26" t="s">
        <v>14</v>
      </c>
      <c r="F7" s="26" t="s">
        <v>17</v>
      </c>
      <c r="N7" s="7"/>
      <c r="O7" s="7"/>
    </row>
    <row r="8" spans="1:17" x14ac:dyDescent="0.25">
      <c r="A8" s="1" t="s">
        <v>15</v>
      </c>
      <c r="B8" s="1" t="str">
        <f>'Tulokset-finaali'!$O$7</f>
        <v>Mainarit</v>
      </c>
      <c r="C8" s="31">
        <f>COUNTIF('Tulokset-finaali'!$P$14,"&gt;0")+COUNTIF('Tulokset-finaali'!$L$25,"&gt;0")</f>
        <v>2</v>
      </c>
      <c r="D8" s="31">
        <f>'Tulokset-finaali'!$Q$15+'Tulokset-finaali'!$M$26</f>
        <v>32</v>
      </c>
      <c r="E8" s="31">
        <f>'Tulokset-finaali'!$P$14+'Tulokset-finaali'!$L$25</f>
        <v>2240</v>
      </c>
      <c r="F8" s="19">
        <f>IF(C8&gt;0,E8/C8,0)</f>
        <v>1120</v>
      </c>
      <c r="G8" s="16"/>
    </row>
    <row r="9" spans="1:17" x14ac:dyDescent="0.25">
      <c r="A9" s="1" t="s">
        <v>16</v>
      </c>
      <c r="B9" s="1" t="str">
        <f>'Tulokset-finaali'!$K$7</f>
        <v>Bay</v>
      </c>
      <c r="C9" s="31">
        <f>COUNTIF('Tulokset-finaali'!$L$14,"&gt;0")+COUNTIF('Tulokset-finaali'!$P$25,"&gt;0")</f>
        <v>2</v>
      </c>
      <c r="D9" s="31">
        <f>'Tulokset-finaali'!$M$15+'Tulokset-finaali'!$Q$26</f>
        <v>8</v>
      </c>
      <c r="E9" s="31">
        <f>'Tulokset-finaali'!$L$14+'Tulokset-finaali'!$P$25</f>
        <v>2017</v>
      </c>
      <c r="F9" s="19">
        <f>IF(C9&gt;0,E9/C9,0)</f>
        <v>1008.5</v>
      </c>
      <c r="G9" s="16"/>
    </row>
    <row r="10" spans="1:17" ht="12" customHeight="1" x14ac:dyDescent="0.25">
      <c r="Q10" s="6"/>
    </row>
    <row r="11" spans="1:17" ht="12" customHeight="1" x14ac:dyDescent="0.25"/>
    <row r="12" spans="1:17" x14ac:dyDescent="0.25">
      <c r="A12" s="32" t="s">
        <v>26</v>
      </c>
      <c r="B12" s="25"/>
      <c r="D12" s="30"/>
      <c r="E12" s="30"/>
      <c r="G12" s="16"/>
    </row>
    <row r="13" spans="1:17" ht="15.75" x14ac:dyDescent="0.25">
      <c r="A13" s="17"/>
      <c r="D13" s="30"/>
      <c r="E13" s="30"/>
      <c r="G13" s="16"/>
    </row>
    <row r="14" spans="1:17" x14ac:dyDescent="0.25">
      <c r="A14" s="27" t="s">
        <v>11</v>
      </c>
      <c r="B14" s="29" t="s">
        <v>12</v>
      </c>
      <c r="C14" s="26" t="s">
        <v>13</v>
      </c>
      <c r="D14" s="26" t="s">
        <v>7</v>
      </c>
      <c r="E14" s="26" t="s">
        <v>14</v>
      </c>
      <c r="F14" s="26" t="s">
        <v>17</v>
      </c>
      <c r="N14" s="7"/>
      <c r="O14" s="7"/>
    </row>
    <row r="15" spans="1:17" x14ac:dyDescent="0.25">
      <c r="A15" s="1" t="s">
        <v>15</v>
      </c>
      <c r="B15" s="1" t="str">
        <f>'Tulokset-finaali'!$F$7</f>
        <v>Bay</v>
      </c>
      <c r="C15" s="31">
        <f>COUNTIF('Tulokset-finaali'!$G$14,"&gt;0")+COUNTIF('Tulokset-finaali'!$C$25,"&gt;0")</f>
        <v>2</v>
      </c>
      <c r="D15" s="31">
        <f>'Tulokset-finaali'!$H$15+'Tulokset-finaali'!$D$26</f>
        <v>26</v>
      </c>
      <c r="E15" s="31">
        <f>'Tulokset-finaali'!$G$14+'Tulokset-finaali'!$C$25</f>
        <v>2079</v>
      </c>
      <c r="F15" s="19">
        <f>IF(C15&gt;0,E15/C15,0)</f>
        <v>1039.5</v>
      </c>
      <c r="G15" s="16"/>
    </row>
    <row r="16" spans="1:17" x14ac:dyDescent="0.25">
      <c r="A16" s="1" t="s">
        <v>16</v>
      </c>
      <c r="B16" s="1" t="str">
        <f>'Tulokset-finaali'!$B$7</f>
        <v>GB</v>
      </c>
      <c r="C16" s="31">
        <f>COUNTIF('Tulokset-finaali'!$C$14,"&gt;0")+COUNTIF('Tulokset-finaali'!$G$25,"&gt;0")</f>
        <v>2</v>
      </c>
      <c r="D16" s="31">
        <f>'Tulokset-finaali'!$D$15+'Tulokset-finaali'!$H$26</f>
        <v>14</v>
      </c>
      <c r="E16" s="31">
        <f>'Tulokset-finaali'!$C$14+'Tulokset-finaali'!$G$25</f>
        <v>1981</v>
      </c>
      <c r="F16" s="19">
        <f>IF(C16&gt;0,E16/C16,0)</f>
        <v>990.5</v>
      </c>
      <c r="G16" s="16"/>
    </row>
    <row r="17" spans="14:17" ht="12" customHeight="1" x14ac:dyDescent="0.25">
      <c r="N17" s="7"/>
      <c r="O17" s="7"/>
    </row>
    <row r="18" spans="14:17" ht="12" customHeight="1" x14ac:dyDescent="0.25">
      <c r="N18" s="7"/>
      <c r="O18" s="7"/>
      <c r="Q18" s="6"/>
    </row>
    <row r="19" spans="14:17" ht="12" customHeight="1" x14ac:dyDescent="0.25">
      <c r="N19" s="7"/>
      <c r="O19" s="7"/>
    </row>
    <row r="20" spans="14:17" ht="12" customHeight="1" x14ac:dyDescent="0.25">
      <c r="N20" s="7"/>
      <c r="O20" s="7"/>
      <c r="Q20" s="6"/>
    </row>
    <row r="21" spans="14:17" x14ac:dyDescent="0.25">
      <c r="N21" s="7"/>
      <c r="O21" s="7"/>
    </row>
    <row r="22" spans="14:17" x14ac:dyDescent="0.25">
      <c r="N22" s="7"/>
      <c r="O22" s="7"/>
    </row>
    <row r="23" spans="14:17" x14ac:dyDescent="0.25">
      <c r="N23" s="7"/>
      <c r="O23" s="7"/>
    </row>
    <row r="24" spans="14:17" x14ac:dyDescent="0.25">
      <c r="N24" s="7"/>
      <c r="O24" s="7"/>
    </row>
    <row r="25" spans="14:17" x14ac:dyDescent="0.25">
      <c r="N25" s="7"/>
      <c r="O25" s="7"/>
    </row>
    <row r="26" spans="14:17" x14ac:dyDescent="0.25">
      <c r="N26" s="7"/>
      <c r="O26" s="7"/>
    </row>
    <row r="27" spans="14:17" x14ac:dyDescent="0.25">
      <c r="N27" s="7"/>
      <c r="O27" s="7"/>
    </row>
    <row r="28" spans="14:17" x14ac:dyDescent="0.25">
      <c r="N28" s="7"/>
      <c r="O28" s="7"/>
    </row>
    <row r="29" spans="14:17" x14ac:dyDescent="0.25">
      <c r="N29" s="7"/>
      <c r="O29" s="7"/>
    </row>
    <row r="30" spans="14:17" x14ac:dyDescent="0.25">
      <c r="N30" s="7"/>
      <c r="O30" s="7"/>
    </row>
    <row r="31" spans="14:17" ht="12" customHeight="1" x14ac:dyDescent="0.25">
      <c r="N31" s="7"/>
      <c r="O31" s="7"/>
    </row>
    <row r="32" spans="14:17" ht="12" customHeight="1" x14ac:dyDescent="0.25">
      <c r="N32" s="7"/>
      <c r="O32" s="7"/>
      <c r="Q32" s="6"/>
    </row>
    <row r="33" spans="14:17" ht="12" customHeight="1" x14ac:dyDescent="0.25">
      <c r="N33" s="7"/>
      <c r="O33" s="7"/>
    </row>
    <row r="34" spans="14:17" x14ac:dyDescent="0.25">
      <c r="N34" s="7"/>
      <c r="O34" s="7"/>
    </row>
    <row r="35" spans="14:17" x14ac:dyDescent="0.25">
      <c r="N35" s="7"/>
      <c r="O35" s="7"/>
    </row>
    <row r="36" spans="14:17" x14ac:dyDescent="0.25">
      <c r="N36" s="7"/>
      <c r="O36" s="7"/>
    </row>
    <row r="37" spans="14:17" x14ac:dyDescent="0.25">
      <c r="N37" s="7"/>
      <c r="O37" s="7"/>
    </row>
    <row r="38" spans="14:17" x14ac:dyDescent="0.25">
      <c r="N38" s="7"/>
      <c r="O38" s="7"/>
    </row>
    <row r="39" spans="14:17" x14ac:dyDescent="0.25">
      <c r="N39" s="7"/>
      <c r="O39" s="7"/>
      <c r="Q39" s="1"/>
    </row>
    <row r="40" spans="14:17" x14ac:dyDescent="0.25">
      <c r="N40" s="7"/>
      <c r="O40" s="7"/>
      <c r="Q40" s="1"/>
    </row>
    <row r="41" spans="14:17" x14ac:dyDescent="0.25">
      <c r="N41" s="7"/>
      <c r="O41" s="7"/>
      <c r="Q41" s="1"/>
    </row>
    <row r="42" spans="14:17" x14ac:dyDescent="0.25">
      <c r="N42" s="7"/>
      <c r="O42" s="7"/>
      <c r="Q42" s="1"/>
    </row>
    <row r="43" spans="14:17" x14ac:dyDescent="0.25">
      <c r="N43" s="7"/>
      <c r="O43" s="7"/>
      <c r="Q43" s="1"/>
    </row>
    <row r="44" spans="14:17" x14ac:dyDescent="0.25">
      <c r="N44" s="7"/>
      <c r="O44" s="7"/>
      <c r="Q44" s="1"/>
    </row>
    <row r="45" spans="14:17" x14ac:dyDescent="0.25">
      <c r="N45" s="7"/>
      <c r="O45" s="7"/>
      <c r="Q45" s="1"/>
    </row>
    <row r="46" spans="14:17" x14ac:dyDescent="0.25">
      <c r="N46" s="7"/>
      <c r="O46" s="7"/>
      <c r="Q46" s="1"/>
    </row>
    <row r="47" spans="14:17" x14ac:dyDescent="0.25">
      <c r="N47" s="7"/>
      <c r="O47" s="7"/>
      <c r="Q47" s="1"/>
    </row>
    <row r="48" spans="14:17" x14ac:dyDescent="0.25">
      <c r="N48" s="7"/>
      <c r="O48" s="7"/>
      <c r="Q48" s="1"/>
    </row>
    <row r="49" spans="14:17" x14ac:dyDescent="0.25">
      <c r="N49" s="7"/>
      <c r="O49" s="7"/>
      <c r="Q49" s="1"/>
    </row>
    <row r="50" spans="14:17" x14ac:dyDescent="0.25">
      <c r="N50" s="7"/>
      <c r="O50" s="7"/>
      <c r="Q50" s="1"/>
    </row>
    <row r="51" spans="14:17" x14ac:dyDescent="0.25">
      <c r="N51" s="7"/>
      <c r="O51" s="7"/>
      <c r="Q51" s="1"/>
    </row>
    <row r="52" spans="14:17" x14ac:dyDescent="0.25">
      <c r="Q52" s="1"/>
    </row>
    <row r="53" spans="14:17" x14ac:dyDescent="0.25">
      <c r="Q53" s="1"/>
    </row>
    <row r="54" spans="14:17" x14ac:dyDescent="0.25">
      <c r="Q54" s="1"/>
    </row>
    <row r="55" spans="14:17" x14ac:dyDescent="0.25">
      <c r="Q55" s="1"/>
    </row>
    <row r="56" spans="14:17" x14ac:dyDescent="0.25">
      <c r="Q56" s="1"/>
    </row>
    <row r="57" spans="14:17" x14ac:dyDescent="0.25">
      <c r="Q57" s="1"/>
    </row>
    <row r="58" spans="14:17" x14ac:dyDescent="0.25">
      <c r="Q58" s="1"/>
    </row>
    <row r="59" spans="14:17" x14ac:dyDescent="0.25">
      <c r="Q59" s="1"/>
    </row>
    <row r="60" spans="14:17" x14ac:dyDescent="0.25">
      <c r="Q60" s="1"/>
    </row>
    <row r="61" spans="14:17" x14ac:dyDescent="0.25">
      <c r="Q61" s="1"/>
    </row>
    <row r="62" spans="14:17" x14ac:dyDescent="0.25">
      <c r="Q62" s="1"/>
    </row>
    <row r="63" spans="14:17" x14ac:dyDescent="0.25">
      <c r="Q63" s="1"/>
    </row>
    <row r="64" spans="14:17" x14ac:dyDescent="0.25">
      <c r="Q64" s="1"/>
    </row>
    <row r="65" spans="17:17" x14ac:dyDescent="0.25">
      <c r="Q65" s="1"/>
    </row>
    <row r="66" spans="17:17" x14ac:dyDescent="0.25">
      <c r="Q66" s="1"/>
    </row>
    <row r="67" spans="17:17" x14ac:dyDescent="0.25">
      <c r="Q67" s="1"/>
    </row>
    <row r="68" spans="17:17" x14ac:dyDescent="0.25">
      <c r="Q68" s="1"/>
    </row>
    <row r="69" spans="17:17" x14ac:dyDescent="0.25">
      <c r="Q69" s="1"/>
    </row>
    <row r="70" spans="17:17" x14ac:dyDescent="0.25">
      <c r="Q70" s="1"/>
    </row>
  </sheetData>
  <sheetProtection selectLockedCells="1" selectUnlockedCells="1"/>
  <sortState xmlns:xlrd2="http://schemas.microsoft.com/office/spreadsheetml/2017/richdata2" ref="B15:F16">
    <sortCondition descending="1" ref="D15:D16"/>
  </sortState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7">
    <pageSetUpPr fitToPage="1"/>
  </sheetPr>
  <dimension ref="A1:Q23"/>
  <sheetViews>
    <sheetView workbookViewId="0">
      <selection activeCell="A6" sqref="A6"/>
    </sheetView>
  </sheetViews>
  <sheetFormatPr defaultRowHeight="12.75" x14ac:dyDescent="0.2"/>
  <cols>
    <col min="1" max="1" width="22.140625" customWidth="1"/>
    <col min="2" max="2" width="10.42578125" bestFit="1" customWidth="1"/>
    <col min="3" max="3" width="5.28515625" bestFit="1" customWidth="1"/>
    <col min="4" max="4" width="6" bestFit="1" customWidth="1"/>
    <col min="5" max="5" width="6.5703125" bestFit="1" customWidth="1"/>
  </cols>
  <sheetData>
    <row r="1" spans="1:17" s="1" customFormat="1" ht="18.75" x14ac:dyDescent="0.3">
      <c r="A1" s="18" t="s">
        <v>27</v>
      </c>
      <c r="C1" s="51">
        <f>'Tulokset-finaali'!$F$3</f>
        <v>44689</v>
      </c>
      <c r="D1" s="51"/>
      <c r="E1" s="51"/>
      <c r="Q1" s="30"/>
    </row>
    <row r="2" spans="1:17" s="1" customFormat="1" ht="15" x14ac:dyDescent="0.25">
      <c r="E2" s="30"/>
      <c r="Q2" s="30"/>
    </row>
    <row r="3" spans="1:17" s="1" customFormat="1" ht="15.75" x14ac:dyDescent="0.25">
      <c r="A3" s="17" t="str">
        <f>'Tulokset-finaali'!$A$3</f>
        <v>MIESTEN SM-LIIGA</v>
      </c>
      <c r="C3" s="52" t="s">
        <v>22</v>
      </c>
      <c r="D3" s="52"/>
      <c r="E3" s="52"/>
      <c r="F3" s="25"/>
      <c r="Q3" s="30"/>
    </row>
    <row r="4" spans="1:17" s="1" customFormat="1" ht="15" customHeight="1" x14ac:dyDescent="0.25">
      <c r="A4" s="17"/>
      <c r="D4" s="28"/>
      <c r="E4" s="28"/>
      <c r="G4" s="16"/>
      <c r="Q4" s="34"/>
    </row>
    <row r="5" spans="1:17" s="1" customFormat="1" ht="15" x14ac:dyDescent="0.25">
      <c r="A5" s="32" t="s">
        <v>29</v>
      </c>
      <c r="B5" s="25"/>
      <c r="D5" s="34"/>
      <c r="E5" s="34"/>
      <c r="G5" s="16"/>
      <c r="Q5" s="34"/>
    </row>
    <row r="6" spans="1:17" s="1" customFormat="1" ht="15.75" x14ac:dyDescent="0.25">
      <c r="A6" s="17"/>
      <c r="D6" s="30"/>
      <c r="E6" s="30"/>
      <c r="G6" s="16"/>
      <c r="Q6" s="30"/>
    </row>
    <row r="7" spans="1:17" x14ac:dyDescent="0.2">
      <c r="A7" s="39" t="s">
        <v>18</v>
      </c>
      <c r="B7" s="39" t="s">
        <v>12</v>
      </c>
      <c r="C7" s="37" t="s">
        <v>5</v>
      </c>
      <c r="D7" s="37" t="s">
        <v>1</v>
      </c>
      <c r="E7" s="37" t="s">
        <v>21</v>
      </c>
    </row>
    <row r="8" spans="1:17" x14ac:dyDescent="0.2">
      <c r="A8" s="37" t="s">
        <v>45</v>
      </c>
      <c r="B8" s="37" t="s">
        <v>30</v>
      </c>
      <c r="C8" s="41">
        <v>495</v>
      </c>
      <c r="D8" s="41">
        <v>2</v>
      </c>
      <c r="E8" s="38">
        <v>247.5</v>
      </c>
    </row>
    <row r="9" spans="1:17" x14ac:dyDescent="0.2">
      <c r="A9" s="37" t="s">
        <v>48</v>
      </c>
      <c r="B9" s="37" t="s">
        <v>30</v>
      </c>
      <c r="C9" s="41">
        <v>465</v>
      </c>
      <c r="D9" s="41">
        <v>2</v>
      </c>
      <c r="E9" s="38">
        <v>232.5</v>
      </c>
    </row>
    <row r="10" spans="1:17" x14ac:dyDescent="0.2">
      <c r="A10" s="37" t="s">
        <v>44</v>
      </c>
      <c r="B10" s="37" t="s">
        <v>30</v>
      </c>
      <c r="C10" s="41">
        <v>456</v>
      </c>
      <c r="D10" s="41">
        <v>2</v>
      </c>
      <c r="E10" s="38">
        <v>228</v>
      </c>
    </row>
    <row r="11" spans="1:17" x14ac:dyDescent="0.2">
      <c r="A11" s="37" t="s">
        <v>43</v>
      </c>
      <c r="B11" s="37" t="s">
        <v>31</v>
      </c>
      <c r="C11" s="41">
        <v>909</v>
      </c>
      <c r="D11" s="41">
        <v>4</v>
      </c>
      <c r="E11" s="38">
        <v>227.25</v>
      </c>
    </row>
    <row r="12" spans="1:17" x14ac:dyDescent="0.2">
      <c r="A12" s="37" t="s">
        <v>37</v>
      </c>
      <c r="B12" s="37" t="s">
        <v>32</v>
      </c>
      <c r="C12" s="41">
        <v>439</v>
      </c>
      <c r="D12" s="41">
        <v>2</v>
      </c>
      <c r="E12" s="38">
        <v>219.5</v>
      </c>
    </row>
    <row r="13" spans="1:17" x14ac:dyDescent="0.2">
      <c r="A13" s="37" t="s">
        <v>38</v>
      </c>
      <c r="B13" s="37" t="s">
        <v>31</v>
      </c>
      <c r="C13" s="41">
        <v>871</v>
      </c>
      <c r="D13" s="41">
        <v>4</v>
      </c>
      <c r="E13" s="38">
        <v>217.75</v>
      </c>
    </row>
    <row r="14" spans="1:17" x14ac:dyDescent="0.2">
      <c r="A14" s="37" t="s">
        <v>35</v>
      </c>
      <c r="B14" s="37" t="s">
        <v>32</v>
      </c>
      <c r="C14" s="41">
        <v>419</v>
      </c>
      <c r="D14" s="41">
        <v>2</v>
      </c>
      <c r="E14" s="38">
        <v>209.5</v>
      </c>
    </row>
    <row r="15" spans="1:17" x14ac:dyDescent="0.2">
      <c r="A15" s="37" t="s">
        <v>47</v>
      </c>
      <c r="B15" s="37" t="s">
        <v>30</v>
      </c>
      <c r="C15" s="41">
        <v>417</v>
      </c>
      <c r="D15" s="41">
        <v>2</v>
      </c>
      <c r="E15" s="38">
        <v>208.5</v>
      </c>
    </row>
    <row r="16" spans="1:17" x14ac:dyDescent="0.2">
      <c r="A16" s="37" t="s">
        <v>49</v>
      </c>
      <c r="B16" s="37" t="s">
        <v>30</v>
      </c>
      <c r="C16" s="41">
        <v>407</v>
      </c>
      <c r="D16" s="41">
        <v>2</v>
      </c>
      <c r="E16" s="38">
        <v>203.5</v>
      </c>
    </row>
    <row r="17" spans="1:5" x14ac:dyDescent="0.2">
      <c r="A17" s="37" t="s">
        <v>33</v>
      </c>
      <c r="B17" s="37" t="s">
        <v>32</v>
      </c>
      <c r="C17" s="41">
        <v>394</v>
      </c>
      <c r="D17" s="41">
        <v>2</v>
      </c>
      <c r="E17" s="38">
        <v>197</v>
      </c>
    </row>
    <row r="18" spans="1:5" x14ac:dyDescent="0.2">
      <c r="A18" s="37" t="s">
        <v>41</v>
      </c>
      <c r="B18" s="37" t="s">
        <v>31</v>
      </c>
      <c r="C18" s="41">
        <v>778</v>
      </c>
      <c r="D18" s="41">
        <v>4</v>
      </c>
      <c r="E18" s="38">
        <v>194.5</v>
      </c>
    </row>
    <row r="19" spans="1:5" x14ac:dyDescent="0.2">
      <c r="A19" s="37" t="s">
        <v>39</v>
      </c>
      <c r="B19" s="37" t="s">
        <v>31</v>
      </c>
      <c r="C19" s="41">
        <v>774</v>
      </c>
      <c r="D19" s="41">
        <v>4</v>
      </c>
      <c r="E19" s="38">
        <v>193.5</v>
      </c>
    </row>
    <row r="20" spans="1:5" x14ac:dyDescent="0.2">
      <c r="A20" s="37" t="s">
        <v>42</v>
      </c>
      <c r="B20" s="37" t="s">
        <v>31</v>
      </c>
      <c r="C20" s="41">
        <v>764</v>
      </c>
      <c r="D20" s="41">
        <v>4</v>
      </c>
      <c r="E20" s="38">
        <v>191</v>
      </c>
    </row>
    <row r="21" spans="1:5" x14ac:dyDescent="0.2">
      <c r="A21" s="37" t="s">
        <v>36</v>
      </c>
      <c r="B21" s="37" t="s">
        <v>32</v>
      </c>
      <c r="C21" s="41">
        <v>373</v>
      </c>
      <c r="D21" s="41">
        <v>2</v>
      </c>
      <c r="E21" s="38">
        <v>186.5</v>
      </c>
    </row>
    <row r="22" spans="1:5" x14ac:dyDescent="0.2">
      <c r="A22" s="37" t="s">
        <v>34</v>
      </c>
      <c r="B22" s="37" t="s">
        <v>32</v>
      </c>
      <c r="C22" s="41">
        <v>356</v>
      </c>
      <c r="D22" s="41">
        <v>2</v>
      </c>
      <c r="E22" s="38">
        <v>178</v>
      </c>
    </row>
    <row r="23" spans="1:5" x14ac:dyDescent="0.2">
      <c r="A23" s="37" t="s">
        <v>58</v>
      </c>
      <c r="C23" s="41">
        <v>8317</v>
      </c>
      <c r="D23" s="41">
        <v>40</v>
      </c>
      <c r="E23" s="38">
        <v>207.92500000000001</v>
      </c>
    </row>
  </sheetData>
  <mergeCells count="2">
    <mergeCell ref="C1:E1"/>
    <mergeCell ref="C3:E3"/>
  </mergeCell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Button 1">
              <controlPr defaultSize="0" print="0" autoFill="0" autoPict="0" macro="[0]!Paivita_hktulokset_k3">
                <anchor moveWithCells="1" sizeWithCells="1">
                  <from>
                    <xdr:col>6</xdr:col>
                    <xdr:colOff>47625</xdr:colOff>
                    <xdr:row>0</xdr:row>
                    <xdr:rowOff>28575</xdr:rowOff>
                  </from>
                  <to>
                    <xdr:col>6</xdr:col>
                    <xdr:colOff>561975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E19"/>
  <sheetViews>
    <sheetView zoomScale="90" zoomScaleNormal="90" workbookViewId="0">
      <selection activeCell="C10" sqref="C10"/>
    </sheetView>
  </sheetViews>
  <sheetFormatPr defaultRowHeight="12.75" x14ac:dyDescent="0.2"/>
  <cols>
    <col min="1" max="1" width="16.85546875" customWidth="1"/>
    <col min="2" max="2" width="2.42578125" customWidth="1"/>
    <col min="3" max="3" width="16.85546875" customWidth="1"/>
    <col min="4" max="4" width="2.42578125" customWidth="1"/>
    <col min="5" max="5" width="16.85546875" customWidth="1"/>
    <col min="6" max="6" width="2.42578125" customWidth="1"/>
  </cols>
  <sheetData>
    <row r="1" spans="1:5" ht="18.75" x14ac:dyDescent="0.3">
      <c r="A1" s="18" t="s">
        <v>27</v>
      </c>
    </row>
    <row r="2" spans="1:5" ht="15" x14ac:dyDescent="0.25">
      <c r="A2" s="1"/>
    </row>
    <row r="3" spans="1:5" ht="15.75" x14ac:dyDescent="0.25">
      <c r="A3" s="17" t="str">
        <f>'Tulokset-finaali'!$A$3</f>
        <v>MIESTEN SM-LIIGA</v>
      </c>
    </row>
    <row r="5" spans="1:5" ht="15" x14ac:dyDescent="0.25">
      <c r="A5" s="15" t="s">
        <v>10</v>
      </c>
    </row>
    <row r="7" spans="1:5" x14ac:dyDescent="0.2">
      <c r="A7" t="s">
        <v>22</v>
      </c>
      <c r="C7" s="33">
        <v>44689</v>
      </c>
    </row>
    <row r="9" spans="1:5" x14ac:dyDescent="0.2">
      <c r="A9" s="8" t="s">
        <v>30</v>
      </c>
      <c r="C9" s="8" t="s">
        <v>31</v>
      </c>
      <c r="E9" s="8" t="s">
        <v>32</v>
      </c>
    </row>
    <row r="10" spans="1:5" x14ac:dyDescent="0.2">
      <c r="A10" s="35" t="s">
        <v>50</v>
      </c>
      <c r="C10" s="36" t="s">
        <v>51</v>
      </c>
      <c r="E10" s="40" t="s">
        <v>33</v>
      </c>
    </row>
    <row r="11" spans="1:5" x14ac:dyDescent="0.2">
      <c r="A11" s="35" t="s">
        <v>46</v>
      </c>
      <c r="C11" s="36"/>
      <c r="E11" s="40" t="s">
        <v>54</v>
      </c>
    </row>
    <row r="12" spans="1:5" x14ac:dyDescent="0.2">
      <c r="A12" s="35"/>
      <c r="C12" s="36" t="s">
        <v>38</v>
      </c>
      <c r="E12" s="40" t="s">
        <v>36</v>
      </c>
    </row>
    <row r="13" spans="1:5" x14ac:dyDescent="0.2">
      <c r="A13" s="35" t="s">
        <v>45</v>
      </c>
      <c r="C13" s="36" t="s">
        <v>42</v>
      </c>
      <c r="E13" s="40" t="s">
        <v>55</v>
      </c>
    </row>
    <row r="14" spans="1:5" x14ac:dyDescent="0.2">
      <c r="A14" s="35" t="s">
        <v>44</v>
      </c>
      <c r="C14" s="36" t="s">
        <v>40</v>
      </c>
      <c r="E14" s="40" t="s">
        <v>37</v>
      </c>
    </row>
    <row r="15" spans="1:5" x14ac:dyDescent="0.2">
      <c r="A15" s="35" t="s">
        <v>48</v>
      </c>
      <c r="C15" s="36" t="s">
        <v>52</v>
      </c>
      <c r="E15" s="40" t="s">
        <v>34</v>
      </c>
    </row>
    <row r="16" spans="1:5" x14ac:dyDescent="0.2">
      <c r="A16" s="35"/>
      <c r="C16" s="36" t="s">
        <v>43</v>
      </c>
      <c r="E16" s="40" t="s">
        <v>35</v>
      </c>
    </row>
    <row r="17" spans="1:5" x14ac:dyDescent="0.2">
      <c r="A17" s="35" t="s">
        <v>47</v>
      </c>
      <c r="C17" s="36" t="s">
        <v>41</v>
      </c>
      <c r="E17" s="40" t="s">
        <v>56</v>
      </c>
    </row>
    <row r="18" spans="1:5" x14ac:dyDescent="0.2">
      <c r="A18" s="35" t="s">
        <v>49</v>
      </c>
      <c r="C18" s="36" t="s">
        <v>39</v>
      </c>
      <c r="E18" s="40"/>
    </row>
    <row r="19" spans="1:5" x14ac:dyDescent="0.2">
      <c r="A19" s="40" t="s">
        <v>57</v>
      </c>
      <c r="C19" s="36" t="s">
        <v>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2"/>
  <dimension ref="A1:C241"/>
  <sheetViews>
    <sheetView zoomScale="90" zoomScaleNormal="9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26.42578125" style="20" customWidth="1"/>
    <col min="2" max="2" width="5.42578125" style="20" customWidth="1"/>
    <col min="3" max="3" width="15" customWidth="1"/>
    <col min="4" max="4" width="26.42578125" customWidth="1"/>
    <col min="5" max="5" width="5.42578125" customWidth="1"/>
    <col min="6" max="6" width="15.140625" customWidth="1"/>
    <col min="7" max="7" width="26.42578125" customWidth="1"/>
    <col min="8" max="8" width="5.42578125" customWidth="1"/>
    <col min="9" max="9" width="15.140625" customWidth="1"/>
    <col min="10" max="10" width="26.42578125" customWidth="1"/>
    <col min="11" max="11" width="5.42578125" customWidth="1"/>
    <col min="12" max="12" width="15.140625" customWidth="1"/>
    <col min="13" max="13" width="26.42578125" customWidth="1"/>
    <col min="14" max="14" width="5.42578125" customWidth="1"/>
    <col min="15" max="15" width="15.140625" customWidth="1"/>
  </cols>
  <sheetData>
    <row r="1" spans="1:3" ht="18.75" x14ac:dyDescent="0.3">
      <c r="A1" s="22" t="s">
        <v>27</v>
      </c>
      <c r="C1" s="1"/>
    </row>
    <row r="2" spans="1:3" ht="15" x14ac:dyDescent="0.25">
      <c r="A2" s="23"/>
      <c r="C2" s="1"/>
    </row>
    <row r="3" spans="1:3" ht="15.75" x14ac:dyDescent="0.25">
      <c r="A3" s="17" t="str">
        <f>'Tulokset-finaali'!$A$3</f>
        <v>MIESTEN SM-LIIGA</v>
      </c>
      <c r="C3" s="1"/>
    </row>
    <row r="4" spans="1:3" ht="15" x14ac:dyDescent="0.25">
      <c r="A4" s="23"/>
      <c r="C4" s="1"/>
    </row>
    <row r="5" spans="1:3" ht="15" x14ac:dyDescent="0.25">
      <c r="A5" s="23" t="s">
        <v>19</v>
      </c>
      <c r="C5" s="1"/>
    </row>
    <row r="6" spans="1:3" ht="15" x14ac:dyDescent="0.25">
      <c r="A6" s="23"/>
      <c r="C6" s="1"/>
    </row>
    <row r="7" spans="1:3" x14ac:dyDescent="0.2">
      <c r="A7" s="20" t="s">
        <v>22</v>
      </c>
    </row>
    <row r="9" spans="1:3" s="21" customFormat="1" ht="12" x14ac:dyDescent="0.2">
      <c r="A9" s="24" t="s">
        <v>18</v>
      </c>
      <c r="B9" s="24" t="s">
        <v>20</v>
      </c>
      <c r="C9" s="21" t="s">
        <v>12</v>
      </c>
    </row>
    <row r="10" spans="1:3" ht="12.75" customHeight="1" x14ac:dyDescent="0.2">
      <c r="A10" s="20" t="str">
        <f>'Tulokset-finaali'!$B$9</f>
        <v>Jähi Joonas</v>
      </c>
      <c r="B10" s="20">
        <f>'Tulokset-finaali'!$C$9</f>
        <v>191</v>
      </c>
      <c r="C10" t="str">
        <f>'Tulokset-finaali'!$B$7</f>
        <v>GB</v>
      </c>
    </row>
    <row r="11" spans="1:3" ht="12.75" customHeight="1" x14ac:dyDescent="0.2">
      <c r="A11" s="20" t="str">
        <f>'Tulokset-finaali'!$B$10</f>
        <v>Putkisto Teemu</v>
      </c>
      <c r="B11" s="20">
        <f>'Tulokset-finaali'!$C$10</f>
        <v>189</v>
      </c>
      <c r="C11" t="str">
        <f>'Tulokset-finaali'!$B$7</f>
        <v>GB</v>
      </c>
    </row>
    <row r="12" spans="1:3" ht="12.75" customHeight="1" x14ac:dyDescent="0.2">
      <c r="A12" s="20" t="str">
        <f>'Tulokset-finaali'!$B$11</f>
        <v>Saikkala Leevi</v>
      </c>
      <c r="B12" s="20">
        <f>'Tulokset-finaali'!$C$11</f>
        <v>192</v>
      </c>
      <c r="C12" t="str">
        <f>'Tulokset-finaali'!$B$7</f>
        <v>GB</v>
      </c>
    </row>
    <row r="13" spans="1:3" ht="12.75" customHeight="1" x14ac:dyDescent="0.2">
      <c r="A13" s="20" t="str">
        <f>'Tulokset-finaali'!$B$12</f>
        <v>Pajari Olli-Pekka</v>
      </c>
      <c r="B13" s="20">
        <f>'Tulokset-finaali'!$C$12</f>
        <v>168</v>
      </c>
      <c r="C13" t="str">
        <f>'Tulokset-finaali'!$B$7</f>
        <v>GB</v>
      </c>
    </row>
    <row r="14" spans="1:3" ht="12.75" customHeight="1" x14ac:dyDescent="0.2">
      <c r="A14" s="20" t="str">
        <f>'Tulokset-finaali'!$B$13</f>
        <v>Puharinen Pyry</v>
      </c>
      <c r="B14" s="20">
        <f>'Tulokset-finaali'!$C$13</f>
        <v>235</v>
      </c>
      <c r="C14" t="str">
        <f>'Tulokset-finaali'!$B$7</f>
        <v>GB</v>
      </c>
    </row>
    <row r="15" spans="1:3" ht="12.75" customHeight="1" x14ac:dyDescent="0.2">
      <c r="A15" s="20" t="str">
        <f>'Tulokset-finaali'!$F$9</f>
        <v>Laine Henry</v>
      </c>
      <c r="B15" s="20">
        <f>'Tulokset-finaali'!$G$9</f>
        <v>199</v>
      </c>
      <c r="C15" t="str">
        <f>'Tulokset-finaali'!$F$7</f>
        <v>Bay</v>
      </c>
    </row>
    <row r="16" spans="1:3" x14ac:dyDescent="0.2">
      <c r="A16" s="20" t="str">
        <f>'Tulokset-finaali'!$F$10</f>
        <v>Leskinen Roni</v>
      </c>
      <c r="B16" s="20">
        <f>'Tulokset-finaali'!$G$10</f>
        <v>237</v>
      </c>
      <c r="C16" t="str">
        <f>'Tulokset-finaali'!$F$7</f>
        <v>Bay</v>
      </c>
    </row>
    <row r="17" spans="1:3" x14ac:dyDescent="0.2">
      <c r="A17" s="20" t="str">
        <f>'Tulokset-finaali'!$F$11</f>
        <v>Tonteri Juhani</v>
      </c>
      <c r="B17" s="20">
        <f>'Tulokset-finaali'!$G$11</f>
        <v>199</v>
      </c>
      <c r="C17" t="str">
        <f>'Tulokset-finaali'!$F$7</f>
        <v>Bay</v>
      </c>
    </row>
    <row r="18" spans="1:3" x14ac:dyDescent="0.2">
      <c r="A18" s="20" t="str">
        <f>'Tulokset-finaali'!$F$12</f>
        <v>Ahokas Jesse</v>
      </c>
      <c r="B18" s="20">
        <f>'Tulokset-finaali'!$G$12</f>
        <v>210</v>
      </c>
      <c r="C18" t="str">
        <f>'Tulokset-finaali'!$F$7</f>
        <v>Bay</v>
      </c>
    </row>
    <row r="19" spans="1:3" x14ac:dyDescent="0.2">
      <c r="A19" s="20" t="str">
        <f>'Tulokset-finaali'!$F$13</f>
        <v>Tahvanainen Santtu</v>
      </c>
      <c r="B19" s="20">
        <f>'Tulokset-finaali'!$G$13</f>
        <v>279</v>
      </c>
      <c r="C19" t="str">
        <f>'Tulokset-finaali'!$F$7</f>
        <v>Bay</v>
      </c>
    </row>
    <row r="20" spans="1:3" x14ac:dyDescent="0.2">
      <c r="A20" s="20" t="str">
        <f>'Tulokset-finaali'!$B$20</f>
        <v>Laine Henry</v>
      </c>
      <c r="B20" s="20">
        <f>'Tulokset-finaali'!$C$20</f>
        <v>166</v>
      </c>
      <c r="C20" t="str">
        <f>'Tulokset-finaali'!$B$18</f>
        <v>Bay</v>
      </c>
    </row>
    <row r="21" spans="1:3" x14ac:dyDescent="0.2">
      <c r="A21" s="20" t="str">
        <f>'Tulokset-finaali'!$B$21</f>
        <v>Leskinen Roni</v>
      </c>
      <c r="B21" s="20">
        <f>'Tulokset-finaali'!$C$21</f>
        <v>175</v>
      </c>
      <c r="C21" t="str">
        <f>'Tulokset-finaali'!$B$18</f>
        <v>Bay</v>
      </c>
    </row>
    <row r="22" spans="1:3" x14ac:dyDescent="0.2">
      <c r="A22" s="20" t="str">
        <f>'Tulokset-finaali'!$B$22</f>
        <v>Tonteri Juhani</v>
      </c>
      <c r="B22" s="20">
        <f>'Tulokset-finaali'!$C$22</f>
        <v>165</v>
      </c>
      <c r="C22" t="str">
        <f>'Tulokset-finaali'!$B$18</f>
        <v>Bay</v>
      </c>
    </row>
    <row r="23" spans="1:3" x14ac:dyDescent="0.2">
      <c r="A23" s="20" t="str">
        <f>'Tulokset-finaali'!$B$23</f>
        <v>Ahokas Jesse</v>
      </c>
      <c r="B23" s="20">
        <f>'Tulokset-finaali'!$C$23</f>
        <v>234</v>
      </c>
      <c r="C23" t="str">
        <f>'Tulokset-finaali'!$B$18</f>
        <v>Bay</v>
      </c>
    </row>
    <row r="24" spans="1:3" x14ac:dyDescent="0.2">
      <c r="A24" s="20" t="str">
        <f>'Tulokset-finaali'!$B$24</f>
        <v>Tahvanainen Santtu</v>
      </c>
      <c r="B24" s="20">
        <f>'Tulokset-finaali'!$C$24</f>
        <v>215</v>
      </c>
      <c r="C24" t="str">
        <f>'Tulokset-finaali'!$B$18</f>
        <v>Bay</v>
      </c>
    </row>
    <row r="25" spans="1:3" x14ac:dyDescent="0.2">
      <c r="A25" s="20" t="str">
        <f>'Tulokset-finaali'!$F$20</f>
        <v>Jähi Joonas</v>
      </c>
      <c r="B25" s="20">
        <f>'Tulokset-finaali'!$G$20</f>
        <v>203</v>
      </c>
      <c r="C25" t="str">
        <f>'Tulokset-finaali'!$F$18</f>
        <v>GB</v>
      </c>
    </row>
    <row r="26" spans="1:3" x14ac:dyDescent="0.2">
      <c r="A26" s="20" t="str">
        <f>'Tulokset-finaali'!$F$21</f>
        <v>Putkisto Teemu</v>
      </c>
      <c r="B26" s="20">
        <f>'Tulokset-finaali'!$G$21</f>
        <v>167</v>
      </c>
      <c r="C26" t="str">
        <f>'Tulokset-finaali'!$F$18</f>
        <v>GB</v>
      </c>
    </row>
    <row r="27" spans="1:3" x14ac:dyDescent="0.2">
      <c r="A27" s="20" t="str">
        <f>'Tulokset-finaali'!$F$22</f>
        <v>Saikkala Leevi</v>
      </c>
      <c r="B27" s="20">
        <f>'Tulokset-finaali'!$G$22</f>
        <v>227</v>
      </c>
      <c r="C27" t="str">
        <f>'Tulokset-finaali'!$F$18</f>
        <v>GB</v>
      </c>
    </row>
    <row r="28" spans="1:3" x14ac:dyDescent="0.2">
      <c r="A28" s="20" t="str">
        <f>'Tulokset-finaali'!$F$23</f>
        <v>Pajari Olli-Pekka</v>
      </c>
      <c r="B28" s="20">
        <f>'Tulokset-finaali'!$G$23</f>
        <v>205</v>
      </c>
      <c r="C28" t="str">
        <f>'Tulokset-finaali'!$F$18</f>
        <v>GB</v>
      </c>
    </row>
    <row r="29" spans="1:3" x14ac:dyDescent="0.2">
      <c r="A29" s="20" t="str">
        <f>'Tulokset-finaali'!$F$24</f>
        <v>Puharinen Pyry</v>
      </c>
      <c r="B29" s="20">
        <f>'Tulokset-finaali'!$G$24</f>
        <v>204</v>
      </c>
      <c r="C29" t="str">
        <f>'Tulokset-finaali'!$F$18</f>
        <v>GB</v>
      </c>
    </row>
    <row r="30" spans="1:3" x14ac:dyDescent="0.2">
      <c r="A30" s="20" t="str">
        <f>'Tulokset-finaali'!$K$9</f>
        <v>Laine Henry</v>
      </c>
      <c r="B30" s="20">
        <f>'Tulokset-finaali'!$L$9</f>
        <v>212</v>
      </c>
      <c r="C30" t="str">
        <f>'Tulokset-finaali'!$K$7</f>
        <v>Bay</v>
      </c>
    </row>
    <row r="31" spans="1:3" x14ac:dyDescent="0.2">
      <c r="A31" s="20" t="str">
        <f>'Tulokset-finaali'!$K$10</f>
        <v>Leskinen Roni</v>
      </c>
      <c r="B31" s="20">
        <f>'Tulokset-finaali'!$L$10</f>
        <v>189</v>
      </c>
      <c r="C31" t="str">
        <f>'Tulokset-finaali'!$K$7</f>
        <v>Bay</v>
      </c>
    </row>
    <row r="32" spans="1:3" x14ac:dyDescent="0.2">
      <c r="A32" s="20" t="str">
        <f>'Tulokset-finaali'!$K$11</f>
        <v>Tonteri Juhani</v>
      </c>
      <c r="B32" s="20">
        <f>'Tulokset-finaali'!$L$11</f>
        <v>235</v>
      </c>
      <c r="C32" t="str">
        <f>'Tulokset-finaali'!$K$7</f>
        <v>Bay</v>
      </c>
    </row>
    <row r="33" spans="1:3" x14ac:dyDescent="0.2">
      <c r="A33" s="20" t="str">
        <f>'Tulokset-finaali'!$K$12</f>
        <v>Ahokas Jesse</v>
      </c>
      <c r="B33" s="20">
        <f>'Tulokset-finaali'!$L$12</f>
        <v>204</v>
      </c>
      <c r="C33" t="str">
        <f>'Tulokset-finaali'!$K$7</f>
        <v>Bay</v>
      </c>
    </row>
    <row r="34" spans="1:3" x14ac:dyDescent="0.2">
      <c r="A34" s="20" t="str">
        <f>'Tulokset-finaali'!$K$13</f>
        <v>Tahvanainen Santtu</v>
      </c>
      <c r="B34" s="20">
        <f>'Tulokset-finaali'!$L$13</f>
        <v>194</v>
      </c>
      <c r="C34" t="str">
        <f>'Tulokset-finaali'!$K$7</f>
        <v>Bay</v>
      </c>
    </row>
    <row r="35" spans="1:3" x14ac:dyDescent="0.2">
      <c r="A35" s="20" t="str">
        <f>'Tulokset-finaali'!$O$9</f>
        <v>Käyhkö Tomas</v>
      </c>
      <c r="B35" s="20">
        <f>'Tulokset-finaali'!$P$9</f>
        <v>265</v>
      </c>
      <c r="C35" t="str">
        <f>'Tulokset-finaali'!$O$7</f>
        <v>Mainarit</v>
      </c>
    </row>
    <row r="36" spans="1:3" x14ac:dyDescent="0.2">
      <c r="A36" s="20" t="str">
        <f>'Tulokset-finaali'!$O$10</f>
        <v>Juutilainen Lenni</v>
      </c>
      <c r="B36" s="20">
        <f>'Tulokset-finaali'!$P$10</f>
        <v>245</v>
      </c>
      <c r="C36" t="str">
        <f>'Tulokset-finaali'!$O$7</f>
        <v>Mainarit</v>
      </c>
    </row>
    <row r="37" spans="1:3" x14ac:dyDescent="0.2">
      <c r="A37" s="20" t="str">
        <f>'Tulokset-finaali'!$O$11</f>
        <v>Väänänen Luukas</v>
      </c>
      <c r="B37" s="20">
        <f>'Tulokset-finaali'!$P$11</f>
        <v>207</v>
      </c>
      <c r="C37" t="str">
        <f>'Tulokset-finaali'!$O$7</f>
        <v>Mainarit</v>
      </c>
    </row>
    <row r="38" spans="1:3" x14ac:dyDescent="0.2">
      <c r="A38" s="20" t="str">
        <f>'Tulokset-finaali'!$O$12</f>
        <v>Rissanen Juho</v>
      </c>
      <c r="B38" s="20">
        <f>'Tulokset-finaali'!$P$12</f>
        <v>202</v>
      </c>
      <c r="C38" t="str">
        <f>'Tulokset-finaali'!$O$7</f>
        <v>Mainarit</v>
      </c>
    </row>
    <row r="39" spans="1:3" x14ac:dyDescent="0.2">
      <c r="A39" s="20" t="str">
        <f>'Tulokset-finaali'!$O$13</f>
        <v>Jehkinen Joonas</v>
      </c>
      <c r="B39" s="20">
        <f>'Tulokset-finaali'!$P$13</f>
        <v>279</v>
      </c>
      <c r="C39" t="str">
        <f>'Tulokset-finaali'!$O$7</f>
        <v>Mainarit</v>
      </c>
    </row>
    <row r="40" spans="1:3" x14ac:dyDescent="0.2">
      <c r="A40" s="20" t="str">
        <f>'Tulokset-finaali'!$K$20</f>
        <v>Käyhkö Tomas</v>
      </c>
      <c r="B40" s="20">
        <f>'Tulokset-finaali'!$L$20</f>
        <v>200</v>
      </c>
      <c r="C40" t="str">
        <f>'Tulokset-finaali'!$K$18</f>
        <v>Mainarit</v>
      </c>
    </row>
    <row r="41" spans="1:3" x14ac:dyDescent="0.2">
      <c r="A41" s="20" t="str">
        <f>'Tulokset-finaali'!$K$21</f>
        <v>Juutilainen Lenni</v>
      </c>
      <c r="B41" s="20">
        <f>'Tulokset-finaali'!$L$21</f>
        <v>211</v>
      </c>
      <c r="C41" t="str">
        <f>'Tulokset-finaali'!$K$18</f>
        <v>Mainarit</v>
      </c>
    </row>
    <row r="42" spans="1:3" x14ac:dyDescent="0.2">
      <c r="A42" s="20" t="str">
        <f>'Tulokset-finaali'!$K$22</f>
        <v>Väänänen Luukas</v>
      </c>
      <c r="B42" s="20">
        <f>'Tulokset-finaali'!$L$22</f>
        <v>200</v>
      </c>
      <c r="C42" t="str">
        <f>'Tulokset-finaali'!$K$18</f>
        <v>Mainarit</v>
      </c>
    </row>
    <row r="43" spans="1:3" x14ac:dyDescent="0.2">
      <c r="A43" s="20" t="str">
        <f>'Tulokset-finaali'!$K$23</f>
        <v>Rissanen Juho</v>
      </c>
      <c r="B43" s="20">
        <f>'Tulokset-finaali'!$L$23</f>
        <v>215</v>
      </c>
      <c r="C43" t="str">
        <f>'Tulokset-finaali'!$K$18</f>
        <v>Mainarit</v>
      </c>
    </row>
    <row r="44" spans="1:3" x14ac:dyDescent="0.2">
      <c r="A44" s="20" t="str">
        <f>'Tulokset-finaali'!$K$24</f>
        <v>Jehkinen Joonas</v>
      </c>
      <c r="B44" s="20">
        <f>'Tulokset-finaali'!$L$24</f>
        <v>216</v>
      </c>
      <c r="C44" t="str">
        <f>'Tulokset-finaali'!$K$18</f>
        <v>Mainarit</v>
      </c>
    </row>
    <row r="45" spans="1:3" x14ac:dyDescent="0.2">
      <c r="A45" s="20" t="str">
        <f>'Tulokset-finaali'!$O$20</f>
        <v>Tonteri Juhani</v>
      </c>
      <c r="B45" s="20">
        <f>'Tulokset-finaali'!$P$20</f>
        <v>179</v>
      </c>
      <c r="C45" t="str">
        <f>'Tulokset-finaali'!$O$18</f>
        <v>Bay</v>
      </c>
    </row>
    <row r="46" spans="1:3" x14ac:dyDescent="0.2">
      <c r="A46" s="20" t="str">
        <f>'Tulokset-finaali'!$O$21</f>
        <v>Leskinen Roni</v>
      </c>
      <c r="B46" s="20">
        <f>'Tulokset-finaali'!$P$21</f>
        <v>173</v>
      </c>
      <c r="C46" t="str">
        <f>'Tulokset-finaali'!$O$18</f>
        <v>Bay</v>
      </c>
    </row>
    <row r="47" spans="1:3" x14ac:dyDescent="0.2">
      <c r="A47" s="20" t="str">
        <f>'Tulokset-finaali'!$O$22</f>
        <v>Laine Henry</v>
      </c>
      <c r="B47" s="20">
        <f>'Tulokset-finaali'!$P$22</f>
        <v>187</v>
      </c>
      <c r="C47" t="str">
        <f>'Tulokset-finaali'!$O$18</f>
        <v>Bay</v>
      </c>
    </row>
    <row r="48" spans="1:3" x14ac:dyDescent="0.2">
      <c r="A48" s="20" t="str">
        <f>'Tulokset-finaali'!$O$23</f>
        <v>Ahokas Jesse</v>
      </c>
      <c r="B48" s="20">
        <f>'Tulokset-finaali'!$P$23</f>
        <v>223</v>
      </c>
      <c r="C48" t="str">
        <f>'Tulokset-finaali'!$O$18</f>
        <v>Bay</v>
      </c>
    </row>
    <row r="49" spans="1:3" x14ac:dyDescent="0.2">
      <c r="A49" s="20" t="str">
        <f>'Tulokset-finaali'!$O$24</f>
        <v>Tahvanainen Santtu</v>
      </c>
      <c r="B49" s="20">
        <f>'Tulokset-finaali'!$P$24</f>
        <v>221</v>
      </c>
      <c r="C49" t="str">
        <f>'Tulokset-finaali'!$O$18</f>
        <v>Bay</v>
      </c>
    </row>
    <row r="50" spans="1:3" x14ac:dyDescent="0.2">
      <c r="A50"/>
      <c r="B50"/>
    </row>
    <row r="51" spans="1:3" x14ac:dyDescent="0.2">
      <c r="A51"/>
      <c r="B51"/>
    </row>
    <row r="52" spans="1:3" x14ac:dyDescent="0.2">
      <c r="A52"/>
      <c r="B52"/>
    </row>
    <row r="53" spans="1:3" x14ac:dyDescent="0.2">
      <c r="A53"/>
      <c r="B53"/>
    </row>
    <row r="54" spans="1:3" x14ac:dyDescent="0.2">
      <c r="A54"/>
      <c r="B54"/>
    </row>
    <row r="55" spans="1:3" x14ac:dyDescent="0.2">
      <c r="A55"/>
      <c r="B55"/>
    </row>
    <row r="56" spans="1:3" x14ac:dyDescent="0.2">
      <c r="A56"/>
      <c r="B56"/>
    </row>
    <row r="57" spans="1:3" x14ac:dyDescent="0.2">
      <c r="A57"/>
      <c r="B57"/>
    </row>
    <row r="58" spans="1:3" x14ac:dyDescent="0.2">
      <c r="A58"/>
      <c r="B58"/>
    </row>
    <row r="59" spans="1:3" x14ac:dyDescent="0.2">
      <c r="A59"/>
      <c r="B59"/>
    </row>
    <row r="60" spans="1:3" x14ac:dyDescent="0.2">
      <c r="A60"/>
      <c r="B60"/>
    </row>
    <row r="61" spans="1:3" x14ac:dyDescent="0.2">
      <c r="A61"/>
      <c r="B61"/>
    </row>
    <row r="62" spans="1:3" x14ac:dyDescent="0.2">
      <c r="A62"/>
      <c r="B62"/>
    </row>
    <row r="63" spans="1:3" x14ac:dyDescent="0.2">
      <c r="A63"/>
      <c r="B63"/>
    </row>
    <row r="64" spans="1:3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ht="12.75" customHeight="1" x14ac:dyDescent="0.2">
      <c r="A186"/>
      <c r="B186"/>
    </row>
    <row r="187" spans="1:2" ht="12.75" customHeight="1" x14ac:dyDescent="0.2">
      <c r="A187"/>
      <c r="B187"/>
    </row>
    <row r="188" spans="1:2" ht="12.75" customHeight="1" x14ac:dyDescent="0.2">
      <c r="A188"/>
      <c r="B188"/>
    </row>
    <row r="189" spans="1:2" ht="12.75" customHeight="1" x14ac:dyDescent="0.2">
      <c r="A189"/>
      <c r="B189"/>
    </row>
    <row r="190" spans="1:2" ht="12.75" customHeight="1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Tulokset-finaali</vt:lpstr>
      <vt:lpstr>Finaali</vt:lpstr>
      <vt:lpstr>HK-finaali</vt:lpstr>
      <vt:lpstr>Pelaajat-finaali</vt:lpstr>
      <vt:lpstr>HK-välitaulu</vt:lpstr>
      <vt:lpstr>Joukkue01_5</vt:lpstr>
      <vt:lpstr>Joukkue02_5</vt:lpstr>
      <vt:lpstr>Joukkue03_5</vt:lpstr>
      <vt:lpstr>'Tulokset-finaali'!Tulostusalue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Tiski1</dc:creator>
  <cp:lastModifiedBy>Olli Pakonen</cp:lastModifiedBy>
  <cp:lastPrinted>2018-02-24T12:21:26Z</cp:lastPrinted>
  <dcterms:created xsi:type="dcterms:W3CDTF">2016-03-16T10:41:24Z</dcterms:created>
  <dcterms:modified xsi:type="dcterms:W3CDTF">2022-05-11T12:46:13Z</dcterms:modified>
</cp:coreProperties>
</file>